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tabRatio="249" activeTab="0"/>
  </bookViews>
  <sheets>
    <sheet name="M004" sheetId="1" r:id="rId1"/>
    <sheet name="Data" sheetId="2" r:id="rId2"/>
  </sheets>
  <definedNames>
    <definedName name="_xlnm._FilterDatabase" localSheetId="0" hidden="1">'M004'!$C$175:$E$249</definedName>
    <definedName name="_xlnm.Print_Area" localSheetId="0">'M004'!$A$1:$F$173</definedName>
    <definedName name="_xlnm.Print_Titles" localSheetId="0">'M004'!$1:$3</definedName>
  </definedNames>
  <calcPr fullCalcOnLoad="1"/>
</workbook>
</file>

<file path=xl/sharedStrings.xml><?xml version="1.0" encoding="utf-8"?>
<sst xmlns="http://schemas.openxmlformats.org/spreadsheetml/2006/main" count="274" uniqueCount="225">
  <si>
    <t>Descr</t>
  </si>
  <si>
    <t>Grade</t>
  </si>
  <si>
    <t>HB1639</t>
  </si>
  <si>
    <t>Senior Technical Specialist</t>
  </si>
  <si>
    <t>HB1607</t>
  </si>
  <si>
    <t>Programmer/Analyst</t>
  </si>
  <si>
    <t>HB2122</t>
  </si>
  <si>
    <t>Enrollment Counselor</t>
  </si>
  <si>
    <t>HB2220</t>
  </si>
  <si>
    <t>Student Activity Officer</t>
  </si>
  <si>
    <t>HB2140</t>
  </si>
  <si>
    <t>Learn Disab Specl/Transition</t>
  </si>
  <si>
    <t>HB2306</t>
  </si>
  <si>
    <t>Fitness Center Coordinator</t>
  </si>
  <si>
    <t>HB1116</t>
  </si>
  <si>
    <t>Coordinator Student Activities</t>
  </si>
  <si>
    <t>HB1404</t>
  </si>
  <si>
    <t>Sr Community/Outreach Counsel.</t>
  </si>
  <si>
    <t>HB1049</t>
  </si>
  <si>
    <t>ESL Skills Specialist</t>
  </si>
  <si>
    <t>HB1051</t>
  </si>
  <si>
    <t>Academic Counselor</t>
  </si>
  <si>
    <t>Financial Aid Counselor</t>
  </si>
  <si>
    <t>HB1084</t>
  </si>
  <si>
    <t>Grants Writer</t>
  </si>
  <si>
    <t>HB1088</t>
  </si>
  <si>
    <t>Coordinator Learning Resources</t>
  </si>
  <si>
    <t>HB1100</t>
  </si>
  <si>
    <t>Assessment Officer</t>
  </si>
  <si>
    <t>HB1104</t>
  </si>
  <si>
    <t>Senior Special Programs Coord.</t>
  </si>
  <si>
    <t>HB1106</t>
  </si>
  <si>
    <t>Learning Specialist</t>
  </si>
  <si>
    <t>HB1108</t>
  </si>
  <si>
    <t>Career Placement Counselor</t>
  </si>
  <si>
    <t>HB1109</t>
  </si>
  <si>
    <t>Career Development Counselor</t>
  </si>
  <si>
    <t>HB1111</t>
  </si>
  <si>
    <t>Coordinator Instructional Tech</t>
  </si>
  <si>
    <t>HB1112</t>
  </si>
  <si>
    <t>Special Programs Coordinator</t>
  </si>
  <si>
    <t>HB1114</t>
  </si>
  <si>
    <t>Librarian</t>
  </si>
  <si>
    <t>HB1118</t>
  </si>
  <si>
    <t>Publications Coordinator</t>
  </si>
  <si>
    <t>HB1119</t>
  </si>
  <si>
    <t>Learn. Specialist Diabil. Srvs</t>
  </si>
  <si>
    <t>HB1120</t>
  </si>
  <si>
    <t>Senior Admissions Counselor</t>
  </si>
  <si>
    <t>HB1121</t>
  </si>
  <si>
    <t>Coordinator Athletics</t>
  </si>
  <si>
    <t>HB1122</t>
  </si>
  <si>
    <t>Technical Services Librarian</t>
  </si>
  <si>
    <t>HB1124</t>
  </si>
  <si>
    <t>Coordinator Health Services</t>
  </si>
  <si>
    <t>HB1125</t>
  </si>
  <si>
    <t>Senior Academic Counselor</t>
  </si>
  <si>
    <t>HB1126</t>
  </si>
  <si>
    <t>Transfer Counselor</t>
  </si>
  <si>
    <t>HB1128</t>
  </si>
  <si>
    <t>Disabilities Counselor</t>
  </si>
  <si>
    <t>HB1132</t>
  </si>
  <si>
    <t>Assist Coord. Student Activ</t>
  </si>
  <si>
    <t>HB1135</t>
  </si>
  <si>
    <t>Reference Librarian</t>
  </si>
  <si>
    <t>HB1142</t>
  </si>
  <si>
    <t>Recruitment Counselor</t>
  </si>
  <si>
    <t>HB1143</t>
  </si>
  <si>
    <t>Coordinator Forensic Lab</t>
  </si>
  <si>
    <t>HB1147</t>
  </si>
  <si>
    <t>Sr Learning Spec/Crit Thinking</t>
  </si>
  <si>
    <t>HB1148</t>
  </si>
  <si>
    <t>Coordinator Disability Srvs</t>
  </si>
  <si>
    <t>HB1155</t>
  </si>
  <si>
    <t>Financial Aid Assistant</t>
  </si>
  <si>
    <t>HB1158</t>
  </si>
  <si>
    <t>Technical Specialist</t>
  </si>
  <si>
    <t>HB1160</t>
  </si>
  <si>
    <t>Staff Assistant</t>
  </si>
  <si>
    <t>HB1161</t>
  </si>
  <si>
    <t>Career/VetsAffairs Counselor</t>
  </si>
  <si>
    <t>HB1181</t>
  </si>
  <si>
    <t>Admissions Counselor</t>
  </si>
  <si>
    <t>HB1190</t>
  </si>
  <si>
    <t>Health Care Counselor</t>
  </si>
  <si>
    <t>HB1192</t>
  </si>
  <si>
    <t>Senior Financial Aid Counselor</t>
  </si>
  <si>
    <t>HB1196</t>
  </si>
  <si>
    <t>Coordinator College Graphics</t>
  </si>
  <si>
    <t>HB1203</t>
  </si>
  <si>
    <t>Assistant Librarian</t>
  </si>
  <si>
    <t>HB1208</t>
  </si>
  <si>
    <t>Coordinator Academic Computing</t>
  </si>
  <si>
    <t>HB1210</t>
  </si>
  <si>
    <t>Biology Laboratory Technician</t>
  </si>
  <si>
    <t>HB1212</t>
  </si>
  <si>
    <t>Senior Staff Assistant</t>
  </si>
  <si>
    <t>HB1218</t>
  </si>
  <si>
    <t>Instructional Support Tech</t>
  </si>
  <si>
    <t>HB1226</t>
  </si>
  <si>
    <t>Coordinator MultiCultural Cntr</t>
  </si>
  <si>
    <t>HB1227</t>
  </si>
  <si>
    <t>Coordinator Fine Arts Center</t>
  </si>
  <si>
    <t>HB1232</t>
  </si>
  <si>
    <t>Coordinator Student Assessment</t>
  </si>
  <si>
    <t>HB1242</t>
  </si>
  <si>
    <t>Lead Teacher/Children Center</t>
  </si>
  <si>
    <t>HB1244</t>
  </si>
  <si>
    <t>Teacher/Children Center</t>
  </si>
  <si>
    <t>HB1248</t>
  </si>
  <si>
    <t>Coordinator TV Programming</t>
  </si>
  <si>
    <t>HB1316</t>
  </si>
  <si>
    <t>Coord. Cooperative Education</t>
  </si>
  <si>
    <t>HB1402</t>
  </si>
  <si>
    <t>Academic Coordinator</t>
  </si>
  <si>
    <t>HB1430</t>
  </si>
  <si>
    <t>Assistant Registrar</t>
  </si>
  <si>
    <t>HB1446</t>
  </si>
  <si>
    <t>Coord. Career Plan &amp; Placement</t>
  </si>
  <si>
    <t>HB1528</t>
  </si>
  <si>
    <t>Coord. Alternative Studies</t>
  </si>
  <si>
    <t>HB1608</t>
  </si>
  <si>
    <t>Programmer</t>
  </si>
  <si>
    <t>HB1614</t>
  </si>
  <si>
    <t>Senior Programmer</t>
  </si>
  <si>
    <t>HB1630</t>
  </si>
  <si>
    <t>Help Desk Technician</t>
  </si>
  <si>
    <t>HB1648</t>
  </si>
  <si>
    <t>Coord. Returning Adults Center</t>
  </si>
  <si>
    <t>HB1820</t>
  </si>
  <si>
    <t>Community/Outreach Counselor</t>
  </si>
  <si>
    <t>HB1826</t>
  </si>
  <si>
    <t>Travel Agt Program Coordinator</t>
  </si>
  <si>
    <t>HB1905</t>
  </si>
  <si>
    <t>Assessment Assistant</t>
  </si>
  <si>
    <t>HB2014</t>
  </si>
  <si>
    <t>Literary Specialist/Adult Educ</t>
  </si>
  <si>
    <t>HB2100</t>
  </si>
  <si>
    <t>Career Services Representative</t>
  </si>
  <si>
    <t>Jobcode</t>
  </si>
  <si>
    <t>Pay Grade</t>
  </si>
  <si>
    <t>Point Val</t>
  </si>
  <si>
    <t>Name</t>
  </si>
  <si>
    <t>Employee ID</t>
  </si>
  <si>
    <t>College</t>
  </si>
  <si>
    <t>Department</t>
  </si>
  <si>
    <t>Massachusetts Community College System Experience</t>
  </si>
  <si>
    <t>Max Overall Points = 320</t>
  </si>
  <si>
    <t>A.</t>
  </si>
  <si>
    <r>
      <t xml:space="preserve">One year is equivalent to 8 points, with a </t>
    </r>
    <r>
      <rPr>
        <b/>
        <i/>
        <sz val="9"/>
        <rFont val="Arial"/>
        <family val="2"/>
      </rPr>
      <t>maximum subtotal of 40 years</t>
    </r>
    <r>
      <rPr>
        <i/>
        <sz val="9"/>
        <rFont val="Arial"/>
        <family val="2"/>
      </rPr>
      <t xml:space="preserve"> (320 points).</t>
    </r>
  </si>
  <si>
    <t>Begin Date
(M/YYYY)</t>
  </si>
  <si>
    <t>End Date
(M/YYYY)</t>
  </si>
  <si>
    <t>Position/Title</t>
  </si>
  <si>
    <t>Years</t>
  </si>
  <si>
    <t>Points</t>
  </si>
  <si>
    <t>Subtotal</t>
  </si>
  <si>
    <t>B.</t>
  </si>
  <si>
    <t>C.</t>
  </si>
  <si>
    <t>External Experience Prior to MCCS Employment</t>
  </si>
  <si>
    <r>
      <t xml:space="preserve">One year is equivalent to four points, with a </t>
    </r>
    <r>
      <rPr>
        <b/>
        <i/>
        <sz val="9"/>
        <rFont val="Arial"/>
        <family val="2"/>
      </rPr>
      <t xml:space="preserve">maximum subtotal of eight years </t>
    </r>
    <r>
      <rPr>
        <i/>
        <sz val="9"/>
        <rFont val="Arial"/>
        <family val="2"/>
      </rPr>
      <t>(32 points).</t>
    </r>
  </si>
  <si>
    <r>
      <t xml:space="preserve">One year is equivalent to eight points, with a </t>
    </r>
    <r>
      <rPr>
        <b/>
        <i/>
        <sz val="9"/>
        <rFont val="Arial"/>
        <family val="2"/>
      </rPr>
      <t xml:space="preserve">maximum subtotal of eight years </t>
    </r>
    <r>
      <rPr>
        <i/>
        <sz val="9"/>
        <rFont val="Arial"/>
        <family val="2"/>
      </rPr>
      <t>(64 points).</t>
    </r>
  </si>
  <si>
    <t>Begin Date 
(M/YYYY)</t>
  </si>
  <si>
    <t>D.</t>
  </si>
  <si>
    <t>Seniority</t>
  </si>
  <si>
    <r>
      <t xml:space="preserve">One Seniority year is equivalent to eight points, with a </t>
    </r>
    <r>
      <rPr>
        <b/>
        <i/>
        <sz val="9"/>
        <rFont val="Arial"/>
        <family val="2"/>
      </rPr>
      <t>maximum subtotal of 40 years</t>
    </r>
    <r>
      <rPr>
        <i/>
        <sz val="9"/>
        <rFont val="Arial"/>
        <family val="2"/>
      </rPr>
      <t xml:space="preserve"> (320 points).</t>
    </r>
  </si>
  <si>
    <t>Seniority Years</t>
  </si>
  <si>
    <t>Academic Credentials</t>
  </si>
  <si>
    <t>Max Overall Points = 75</t>
  </si>
  <si>
    <t>Academic Credentials - Professional Development - Credentials</t>
  </si>
  <si>
    <t>Please select your highest level of academic attainment. Only one may apply.</t>
  </si>
  <si>
    <t>Credential</t>
  </si>
  <si>
    <t>Subject Field</t>
  </si>
  <si>
    <t>Credit Hours</t>
  </si>
  <si>
    <t>Date Classified</t>
  </si>
  <si>
    <t>Points Awarded</t>
  </si>
  <si>
    <t>Full-Time Related Experience outside the Massachusetts Community College System</t>
  </si>
  <si>
    <t>Current Professional Title</t>
  </si>
  <si>
    <t>Classified Title</t>
  </si>
  <si>
    <t>Minimum Sal</t>
  </si>
  <si>
    <t>Total Points for Unit Professional Staff Compensation Structure</t>
  </si>
  <si>
    <t>Full-Time Unit Professional Staff Position in the Massachusetts Community College System</t>
  </si>
  <si>
    <t>Full-Time Secondary Level Experience (7th - 12th Grade)</t>
  </si>
  <si>
    <t>Full-Time College Level Experience</t>
  </si>
  <si>
    <t>Point Value</t>
  </si>
  <si>
    <t>Classification Salary</t>
  </si>
  <si>
    <t>Minimum Salary</t>
  </si>
  <si>
    <t>EmplID</t>
  </si>
  <si>
    <t>Educational Attainment</t>
  </si>
  <si>
    <t>Hiring Salary</t>
  </si>
  <si>
    <t>Performance Evaluation</t>
  </si>
  <si>
    <t>Max Overall Points = 100</t>
  </si>
  <si>
    <t>Performance Evaluation Since Tenure</t>
  </si>
  <si>
    <r>
      <t xml:space="preserve">Each successful third-year evaluation (post-tenure) will award ten points, with a </t>
    </r>
    <r>
      <rPr>
        <b/>
        <i/>
        <sz val="9"/>
        <rFont val="Arial"/>
        <family val="2"/>
      </rPr>
      <t>maximum of 10 evaluations</t>
    </r>
    <r>
      <rPr>
        <i/>
        <sz val="9"/>
        <rFont val="Arial"/>
        <family val="2"/>
      </rPr>
      <t xml:space="preserve"> (100 points).</t>
    </r>
  </si>
  <si>
    <t>Number of Successful Post-Tenure Evaluations</t>
  </si>
  <si>
    <t>System-wide seniority at time of hire.</t>
  </si>
  <si>
    <t>Coordinator Financial Aid</t>
  </si>
  <si>
    <t>Coordinator Library Services</t>
  </si>
  <si>
    <t>Admissions Coordinator</t>
  </si>
  <si>
    <r>
      <t xml:space="preserve">One year is equivalent to eight points, with a </t>
    </r>
    <r>
      <rPr>
        <b/>
        <i/>
        <sz val="9"/>
        <rFont val="Arial"/>
        <family val="2"/>
      </rPr>
      <t>maximum subtotal of twenty years</t>
    </r>
    <r>
      <rPr>
        <i/>
        <sz val="9"/>
        <rFont val="Arial"/>
        <family val="2"/>
      </rPr>
      <t xml:space="preserve"> (160 points).</t>
    </r>
  </si>
  <si>
    <t>HB0602</t>
  </si>
  <si>
    <t>HB0603</t>
  </si>
  <si>
    <t>HB0601</t>
  </si>
  <si>
    <t>HB0604</t>
  </si>
  <si>
    <t>Coordinator Transfer Affairs</t>
  </si>
  <si>
    <t>HB0401</t>
  </si>
  <si>
    <t>Science Division Safety Officer/Bio</t>
  </si>
  <si>
    <r>
      <t xml:space="preserve">Please complete this </t>
    </r>
    <r>
      <rPr>
        <b/>
        <u val="single"/>
        <sz val="9"/>
        <rFont val="Arial"/>
        <family val="2"/>
      </rPr>
      <t>New Hire Unit Professional Staff Supplement</t>
    </r>
    <r>
      <rPr>
        <sz val="9"/>
        <rFont val="Arial"/>
        <family val="2"/>
      </rPr>
      <t xml:space="preserve"> electronically using this spreadsheet by typing in the highlighted areas or print this form to complete manually and return to your College Personnel Office for your classification.  If your personnel file does not have verified documentation for information provided on this form, please update your file.  
This information is confidential and will be used as appropriate in the proper placement of instructional personnel in the new classification system.</t>
    </r>
  </si>
  <si>
    <t>HB1070</t>
  </si>
  <si>
    <t>K-!2 Certification: Spanish</t>
  </si>
  <si>
    <t>When editing this worksheet please do not delete cells, instead put a zero (do not use a space).</t>
  </si>
  <si>
    <t>Maximum overall total of 160 points.</t>
  </si>
  <si>
    <t>Part-Time Unit Professional Staff Position in the Massachusetts Community College System</t>
  </si>
  <si>
    <r>
      <t xml:space="preserve">Every 250 hours worked is equivalent to 1 point, with a </t>
    </r>
    <r>
      <rPr>
        <b/>
        <i/>
        <sz val="9"/>
        <rFont val="Arial"/>
        <family val="2"/>
      </rPr>
      <t>maximum subtotal of 4,000 hours</t>
    </r>
    <r>
      <rPr>
        <i/>
        <sz val="9"/>
        <rFont val="Arial"/>
        <family val="2"/>
      </rPr>
      <t xml:space="preserve"> (16 points).</t>
    </r>
  </si>
  <si>
    <t>Full-Time Teaching Position in the Massachusetts Community College System</t>
  </si>
  <si>
    <r>
      <t xml:space="preserve">One year is equivalent to 8 points, with a </t>
    </r>
    <r>
      <rPr>
        <b/>
        <i/>
        <sz val="9"/>
        <rFont val="Arial"/>
        <family val="2"/>
      </rPr>
      <t>maximum subtotal of 20 years</t>
    </r>
    <r>
      <rPr>
        <i/>
        <sz val="9"/>
        <rFont val="Arial"/>
        <family val="2"/>
      </rPr>
      <t xml:space="preserve"> (160 points).</t>
    </r>
  </si>
  <si>
    <t>Full-Time Elementary Level Experience (Kindergarten - 6th grade)</t>
  </si>
  <si>
    <r>
      <t xml:space="preserve">One year is equivalent to four points, with a </t>
    </r>
    <r>
      <rPr>
        <b/>
        <i/>
        <sz val="9"/>
        <rFont val="Arial"/>
        <family val="2"/>
      </rPr>
      <t>maximum subtotal of three years</t>
    </r>
    <r>
      <rPr>
        <i/>
        <sz val="9"/>
        <rFont val="Arial"/>
        <family val="2"/>
      </rPr>
      <t xml:space="preserve"> (12 points).</t>
    </r>
  </si>
  <si>
    <t>not calculated - please enter then map to salary grid</t>
  </si>
  <si>
    <t>Hours</t>
  </si>
  <si>
    <t xml:space="preserve">These are the base salaries and point values to be used for new hires then map to grid.  </t>
  </si>
  <si>
    <t>Licensures and Certifications</t>
  </si>
  <si>
    <t>Max Overall Points = 30</t>
  </si>
  <si>
    <r>
      <t xml:space="preserve">Each approved License/Certification will be awarded 3 times the unit value,                                              with a </t>
    </r>
    <r>
      <rPr>
        <b/>
        <i/>
        <sz val="9"/>
        <rFont val="Arial"/>
        <family val="2"/>
      </rPr>
      <t>maximum of 30 points</t>
    </r>
  </si>
  <si>
    <t>Licensure/Certification</t>
  </si>
  <si>
    <t>Units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</si>
</sst>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yy"/>
    <numFmt numFmtId="165" formatCode="0.0"/>
  </numFmts>
  <fonts count="53">
    <font>
      <sz val="10"/>
      <color indexed="8"/>
      <name val="Arial"/>
      <family val="0"/>
    </font>
    <font>
      <sz val="11"/>
      <color indexed="8"/>
      <name val="Calibri"/>
      <family val="2"/>
    </font>
    <font>
      <sz val="8"/>
      <name val="Arial"/>
      <family val="2"/>
    </font>
    <font>
      <b/>
      <sz val="9"/>
      <name val="Arial"/>
      <family val="2"/>
    </font>
    <font>
      <sz val="9"/>
      <name val="Arial"/>
      <family val="2"/>
    </font>
    <font>
      <b/>
      <sz val="9"/>
      <color indexed="9"/>
      <name val="Arial"/>
      <family val="2"/>
    </font>
    <font>
      <i/>
      <sz val="9"/>
      <name val="Arial"/>
      <family val="2"/>
    </font>
    <font>
      <b/>
      <i/>
      <sz val="9"/>
      <name val="Arial"/>
      <family val="2"/>
    </font>
    <font>
      <sz val="9"/>
      <color indexed="9"/>
      <name val="Arial"/>
      <family val="2"/>
    </font>
    <font>
      <sz val="9"/>
      <color indexed="41"/>
      <name val="Arial"/>
      <family val="2"/>
    </font>
    <font>
      <b/>
      <i/>
      <sz val="10"/>
      <color indexed="12"/>
      <name val="Arial"/>
      <family val="2"/>
    </font>
    <font>
      <b/>
      <sz val="8"/>
      <name val="Arial"/>
      <family val="2"/>
    </font>
    <font>
      <b/>
      <sz val="12"/>
      <name val="Arial"/>
      <family val="2"/>
    </font>
    <font>
      <b/>
      <sz val="11"/>
      <name val="Arial"/>
      <family val="2"/>
    </font>
    <font>
      <sz val="11"/>
      <name val="Arial"/>
      <family val="2"/>
    </font>
    <font>
      <b/>
      <sz val="10"/>
      <name val="Arial"/>
      <family val="2"/>
    </font>
    <font>
      <b/>
      <u val="single"/>
      <sz val="9"/>
      <name val="Arial"/>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top style="thin"/>
      <bottom/>
    </border>
    <border>
      <left style="thin"/>
      <right/>
      <top style="thin"/>
      <bottom style="thin"/>
    </border>
    <border>
      <left style="thin"/>
      <right/>
      <top/>
      <bottom/>
    </border>
    <border>
      <left/>
      <right/>
      <top style="thin"/>
      <bottom style="thin"/>
    </border>
    <border>
      <left/>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color indexed="63"/>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Alignment="1">
      <alignment/>
    </xf>
    <xf numFmtId="0" fontId="0" fillId="32" borderId="10" xfId="0" applyFont="1" applyFill="1" applyBorder="1" applyAlignment="1">
      <alignment horizontal="center"/>
    </xf>
    <xf numFmtId="0" fontId="0" fillId="0" borderId="0" xfId="0" applyAlignment="1">
      <alignment horizontal="center"/>
    </xf>
    <xf numFmtId="44" fontId="0" fillId="0" borderId="0" xfId="44" applyFont="1" applyAlignment="1">
      <alignment horizontal="center"/>
    </xf>
    <xf numFmtId="0" fontId="0" fillId="32" borderId="11" xfId="0" applyFont="1" applyFill="1" applyBorder="1" applyAlignment="1">
      <alignment horizontal="center"/>
    </xf>
    <xf numFmtId="0" fontId="4" fillId="0" borderId="0" xfId="0" applyFont="1" applyAlignment="1">
      <alignment horizontal="left" vertical="top"/>
    </xf>
    <xf numFmtId="0" fontId="4" fillId="0" borderId="0" xfId="0" applyFont="1" applyAlignment="1">
      <alignment horizontal="left" vertical="top" wrapText="1"/>
    </xf>
    <xf numFmtId="0" fontId="5" fillId="33" borderId="0" xfId="0" applyFont="1" applyFill="1" applyAlignment="1">
      <alignment horizontal="left" vertical="center"/>
    </xf>
    <xf numFmtId="0" fontId="5" fillId="33" borderId="0" xfId="0" applyFont="1" applyFill="1" applyAlignment="1">
      <alignment horizontal="right" vertical="center"/>
    </xf>
    <xf numFmtId="0" fontId="5" fillId="0" borderId="0" xfId="0" applyFont="1" applyFill="1" applyAlignment="1">
      <alignment horizontal="left" vertical="top"/>
    </xf>
    <xf numFmtId="0" fontId="3" fillId="0" borderId="0" xfId="0" applyFont="1" applyAlignment="1">
      <alignment horizontal="right" vertical="top"/>
    </xf>
    <xf numFmtId="0" fontId="3" fillId="0" borderId="12" xfId="0" applyFont="1" applyBorder="1" applyAlignment="1">
      <alignment horizontal="right" vertical="top" wrapText="1"/>
    </xf>
    <xf numFmtId="0" fontId="3" fillId="0" borderId="12" xfId="0" applyFont="1" applyBorder="1" applyAlignment="1">
      <alignment horizontal="left" vertical="top"/>
    </xf>
    <xf numFmtId="0" fontId="3" fillId="0" borderId="12" xfId="0" applyFont="1" applyBorder="1" applyAlignment="1">
      <alignment horizontal="right" vertical="top"/>
    </xf>
    <xf numFmtId="164" fontId="4" fillId="34" borderId="12" xfId="0" applyNumberFormat="1" applyFont="1" applyFill="1" applyBorder="1" applyAlignment="1" applyProtection="1">
      <alignment horizontal="right" vertical="top"/>
      <protection locked="0"/>
    </xf>
    <xf numFmtId="0" fontId="4" fillId="34" borderId="12" xfId="0" applyFont="1" applyFill="1" applyBorder="1" applyAlignment="1" applyProtection="1">
      <alignment horizontal="left" vertical="top"/>
      <protection locked="0"/>
    </xf>
    <xf numFmtId="1" fontId="4" fillId="34" borderId="12" xfId="0" applyNumberFormat="1" applyFont="1" applyFill="1" applyBorder="1" applyAlignment="1" applyProtection="1">
      <alignment horizontal="right" vertical="top"/>
      <protection locked="0"/>
    </xf>
    <xf numFmtId="1" fontId="4" fillId="0" borderId="12" xfId="0" applyNumberFormat="1" applyFont="1" applyBorder="1" applyAlignment="1">
      <alignment vertical="top"/>
    </xf>
    <xf numFmtId="1" fontId="4" fillId="0" borderId="12" xfId="0" applyNumberFormat="1" applyFont="1" applyBorder="1" applyAlignment="1">
      <alignment horizontal="right" vertical="top"/>
    </xf>
    <xf numFmtId="164" fontId="4" fillId="0" borderId="0" xfId="0" applyNumberFormat="1" applyFont="1" applyBorder="1" applyAlignment="1" applyProtection="1">
      <alignment horizontal="center" vertical="top"/>
      <protection locked="0"/>
    </xf>
    <xf numFmtId="2" fontId="8" fillId="0" borderId="0" xfId="0" applyNumberFormat="1" applyFont="1" applyFill="1" applyBorder="1" applyAlignment="1">
      <alignment horizontal="right" vertical="top"/>
    </xf>
    <xf numFmtId="2" fontId="4" fillId="0" borderId="0" xfId="0" applyNumberFormat="1" applyFont="1" applyAlignment="1">
      <alignment horizontal="left" vertical="top"/>
    </xf>
    <xf numFmtId="0" fontId="3" fillId="0" borderId="13" xfId="0" applyFont="1" applyBorder="1" applyAlignment="1">
      <alignment horizontal="right" vertical="top"/>
    </xf>
    <xf numFmtId="2" fontId="4" fillId="0" borderId="0" xfId="0" applyNumberFormat="1" applyFont="1" applyBorder="1" applyAlignment="1">
      <alignment vertical="top"/>
    </xf>
    <xf numFmtId="1" fontId="4" fillId="0" borderId="0" xfId="0" applyNumberFormat="1" applyFont="1" applyBorder="1" applyAlignment="1">
      <alignment vertical="top"/>
    </xf>
    <xf numFmtId="1" fontId="8" fillId="0" borderId="0" xfId="0" applyNumberFormat="1" applyFont="1" applyFill="1" applyBorder="1" applyAlignment="1">
      <alignment horizontal="right" vertical="top"/>
    </xf>
    <xf numFmtId="1" fontId="4" fillId="0" borderId="0" xfId="0" applyNumberFormat="1" applyFont="1" applyBorder="1" applyAlignment="1">
      <alignment horizontal="right" vertical="top"/>
    </xf>
    <xf numFmtId="165" fontId="4" fillId="0" borderId="0" xfId="0" applyNumberFormat="1" applyFont="1" applyBorder="1" applyAlignment="1">
      <alignment horizontal="right" vertical="top"/>
    </xf>
    <xf numFmtId="0" fontId="3"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vertical="top"/>
    </xf>
    <xf numFmtId="0" fontId="5" fillId="0" borderId="0" xfId="0" applyFont="1" applyFill="1" applyAlignment="1">
      <alignment horizontal="left" vertical="center"/>
    </xf>
    <xf numFmtId="0" fontId="6" fillId="0" borderId="14" xfId="0" applyFont="1" applyBorder="1" applyAlignment="1">
      <alignment vertical="top"/>
    </xf>
    <xf numFmtId="0" fontId="9" fillId="34" borderId="12" xfId="0" applyFont="1" applyFill="1" applyBorder="1" applyAlignment="1" applyProtection="1">
      <alignment horizontal="left" vertical="top"/>
      <protection locked="0"/>
    </xf>
    <xf numFmtId="0" fontId="4" fillId="35" borderId="12" xfId="0" applyNumberFormat="1" applyFont="1" applyFill="1" applyBorder="1" applyAlignment="1">
      <alignment horizontal="right" vertical="top"/>
    </xf>
    <xf numFmtId="0" fontId="4" fillId="35" borderId="12" xfId="0" applyNumberFormat="1" applyFont="1" applyFill="1" applyBorder="1" applyAlignment="1">
      <alignment vertical="top"/>
    </xf>
    <xf numFmtId="0" fontId="4" fillId="0" borderId="15" xfId="0" applyFont="1" applyBorder="1" applyAlignment="1">
      <alignment horizontal="left" vertical="top"/>
    </xf>
    <xf numFmtId="0" fontId="4" fillId="0" borderId="0" xfId="0" applyNumberFormat="1" applyFont="1" applyAlignment="1">
      <alignment horizontal="right" vertical="top"/>
    </xf>
    <xf numFmtId="0" fontId="4" fillId="0" borderId="14" xfId="0" applyFont="1" applyBorder="1" applyAlignment="1">
      <alignment horizontal="centerContinuous" vertical="top"/>
    </xf>
    <xf numFmtId="0" fontId="4" fillId="0" borderId="16" xfId="0" applyFont="1" applyBorder="1" applyAlignment="1">
      <alignment horizontal="centerContinuous" vertical="top"/>
    </xf>
    <xf numFmtId="0" fontId="4" fillId="0" borderId="17" xfId="0" applyFont="1" applyBorder="1" applyAlignment="1">
      <alignment horizontal="centerContinuous" vertical="top"/>
    </xf>
    <xf numFmtId="0" fontId="4" fillId="0" borderId="0" xfId="0" applyFont="1" applyFill="1" applyBorder="1" applyAlignment="1">
      <alignment horizontal="left" vertical="top"/>
    </xf>
    <xf numFmtId="0" fontId="11" fillId="0" borderId="17" xfId="0" applyFont="1" applyBorder="1" applyAlignment="1">
      <alignment horizontal="right" vertical="top" wrapText="1"/>
    </xf>
    <xf numFmtId="2" fontId="4" fillId="0" borderId="0" xfId="0" applyNumberFormat="1" applyFont="1" applyBorder="1" applyAlignment="1">
      <alignment horizontal="right" vertical="top"/>
    </xf>
    <xf numFmtId="2" fontId="4" fillId="34" borderId="17" xfId="0" applyNumberFormat="1" applyFont="1" applyFill="1" applyBorder="1" applyAlignment="1" applyProtection="1">
      <alignment vertical="top"/>
      <protection locked="0"/>
    </xf>
    <xf numFmtId="2" fontId="4" fillId="0" borderId="0" xfId="0" applyNumberFormat="1" applyFont="1" applyAlignment="1">
      <alignment horizontal="right" vertical="top"/>
    </xf>
    <xf numFmtId="2" fontId="4" fillId="34" borderId="12" xfId="0" applyNumberFormat="1" applyFont="1" applyFill="1" applyBorder="1" applyAlignment="1" applyProtection="1">
      <alignment vertical="top"/>
      <protection locked="0"/>
    </xf>
    <xf numFmtId="0" fontId="3" fillId="0" borderId="0" xfId="0" applyFont="1" applyBorder="1" applyAlignment="1">
      <alignment horizontal="right" vertical="top"/>
    </xf>
    <xf numFmtId="0" fontId="13" fillId="0" borderId="0" xfId="0" applyFont="1" applyAlignment="1">
      <alignment horizontal="right" vertical="top"/>
    </xf>
    <xf numFmtId="0" fontId="14" fillId="0" borderId="0" xfId="0" applyFont="1" applyAlignment="1">
      <alignment horizontal="left" vertical="top"/>
    </xf>
    <xf numFmtId="0" fontId="6" fillId="0" borderId="0" xfId="0" applyFont="1" applyAlignment="1">
      <alignment horizontal="right" vertical="top"/>
    </xf>
    <xf numFmtId="0" fontId="0" fillId="0" borderId="0" xfId="0" applyFont="1" applyFill="1" applyBorder="1" applyAlignment="1">
      <alignment wrapText="1"/>
    </xf>
    <xf numFmtId="44" fontId="0" fillId="0" borderId="0" xfId="44" applyFont="1" applyAlignment="1">
      <alignment/>
    </xf>
    <xf numFmtId="1" fontId="12" fillId="36" borderId="0" xfId="0" applyNumberFormat="1" applyFont="1" applyFill="1" applyBorder="1" applyAlignment="1">
      <alignment horizontal="center" vertical="center"/>
    </xf>
    <xf numFmtId="1" fontId="13" fillId="0" borderId="0" xfId="0" applyNumberFormat="1" applyFont="1" applyAlignment="1">
      <alignment horizontal="center" vertical="center"/>
    </xf>
    <xf numFmtId="44" fontId="13" fillId="0" borderId="0" xfId="44" applyFont="1" applyAlignment="1">
      <alignment horizontal="center" vertical="center"/>
    </xf>
    <xf numFmtId="44" fontId="13" fillId="0" borderId="0" xfId="44" applyFont="1" applyAlignment="1">
      <alignment horizontal="right" vertical="center"/>
    </xf>
    <xf numFmtId="14" fontId="13" fillId="0" borderId="0" xfId="0" applyNumberFormat="1" applyFont="1" applyFill="1" applyBorder="1" applyAlignment="1">
      <alignment horizontal="right" vertical="top"/>
    </xf>
    <xf numFmtId="14" fontId="13" fillId="34" borderId="12" xfId="0" applyNumberFormat="1" applyFont="1" applyFill="1" applyBorder="1" applyAlignment="1" applyProtection="1">
      <alignment horizontal="center" vertical="top"/>
      <protection locked="0"/>
    </xf>
    <xf numFmtId="0" fontId="15" fillId="37" borderId="12" xfId="0" applyFont="1" applyFill="1" applyBorder="1" applyAlignment="1">
      <alignment horizontal="center" wrapText="1"/>
    </xf>
    <xf numFmtId="44" fontId="13" fillId="34" borderId="12" xfId="44" applyFont="1" applyFill="1" applyBorder="1" applyAlignment="1" applyProtection="1">
      <alignment horizontal="center" vertical="top"/>
      <protection locked="0"/>
    </xf>
    <xf numFmtId="0" fontId="15" fillId="0" borderId="0" xfId="0" applyFont="1" applyAlignment="1">
      <alignment horizontal="right" vertical="top"/>
    </xf>
    <xf numFmtId="0" fontId="15" fillId="0" borderId="0" xfId="0" applyFont="1" applyAlignment="1">
      <alignment horizontal="left" vertical="top"/>
    </xf>
    <xf numFmtId="164" fontId="4" fillId="0" borderId="0" xfId="0" applyNumberFormat="1" applyFont="1" applyBorder="1" applyAlignment="1" applyProtection="1">
      <alignment horizontal="center" vertical="top"/>
      <protection/>
    </xf>
    <xf numFmtId="0" fontId="4" fillId="0" borderId="0" xfId="0" applyNumberFormat="1" applyFont="1" applyBorder="1" applyAlignment="1" applyProtection="1">
      <alignment horizontal="left" vertical="top"/>
      <protection/>
    </xf>
    <xf numFmtId="164" fontId="3" fillId="0" borderId="13" xfId="0" applyNumberFormat="1" applyFont="1" applyFill="1" applyBorder="1" applyAlignment="1" applyProtection="1">
      <alignment horizontal="right" vertical="top"/>
      <protection/>
    </xf>
    <xf numFmtId="0" fontId="4" fillId="0" borderId="0" xfId="0" applyFont="1" applyBorder="1" applyAlignment="1" applyProtection="1">
      <alignment horizontal="left" vertical="top"/>
      <protection/>
    </xf>
    <xf numFmtId="0" fontId="4" fillId="0" borderId="0" xfId="0" applyNumberFormat="1" applyFont="1" applyBorder="1" applyAlignment="1" applyProtection="1">
      <alignment horizontal="center" vertical="top"/>
      <protection/>
    </xf>
    <xf numFmtId="0" fontId="4" fillId="0" borderId="0" xfId="0" applyFont="1" applyAlignment="1" applyProtection="1">
      <alignment horizontal="left" vertical="top"/>
      <protection/>
    </xf>
    <xf numFmtId="44" fontId="13" fillId="0" borderId="0" xfId="44" applyFont="1" applyFill="1" applyBorder="1" applyAlignment="1" applyProtection="1">
      <alignment horizontal="center" vertical="top"/>
      <protection locked="0"/>
    </xf>
    <xf numFmtId="0" fontId="0" fillId="0" borderId="0" xfId="0" applyAlignment="1" applyProtection="1">
      <alignment/>
      <protection locked="0"/>
    </xf>
    <xf numFmtId="164" fontId="6" fillId="0" borderId="0" xfId="0" applyNumberFormat="1" applyFont="1" applyFill="1" applyBorder="1" applyAlignment="1" applyProtection="1">
      <alignment horizontal="right" vertical="top"/>
      <protection/>
    </xf>
    <xf numFmtId="0" fontId="4" fillId="0" borderId="0" xfId="0" applyFont="1" applyBorder="1" applyAlignment="1">
      <alignment horizontal="right" vertical="top"/>
    </xf>
    <xf numFmtId="0" fontId="5" fillId="0" borderId="0" xfId="0" applyFont="1" applyBorder="1" applyAlignment="1" applyProtection="1">
      <alignment horizontal="right" vertical="top"/>
      <protection/>
    </xf>
    <xf numFmtId="0" fontId="3" fillId="0" borderId="0" xfId="0" applyFont="1" applyAlignment="1" applyProtection="1">
      <alignment horizontal="right" vertical="top"/>
      <protection/>
    </xf>
    <xf numFmtId="0" fontId="4" fillId="0" borderId="0" xfId="0" applyFont="1" applyBorder="1" applyAlignment="1" applyProtection="1">
      <alignment horizontal="right" vertical="top"/>
      <protection/>
    </xf>
    <xf numFmtId="0" fontId="0" fillId="0" borderId="18" xfId="0" applyFont="1" applyFill="1" applyBorder="1" applyAlignment="1">
      <alignment wrapText="1"/>
    </xf>
    <xf numFmtId="0" fontId="0" fillId="0" borderId="18" xfId="0" applyNumberFormat="1" applyFont="1" applyFill="1" applyBorder="1" applyAlignment="1">
      <alignment horizontal="center" wrapText="1"/>
    </xf>
    <xf numFmtId="2" fontId="13" fillId="0" borderId="0" xfId="0" applyNumberFormat="1" applyFont="1" applyAlignment="1">
      <alignment horizontal="center" vertical="center"/>
    </xf>
    <xf numFmtId="1" fontId="8" fillId="0" borderId="13" xfId="0" applyNumberFormat="1" applyFont="1" applyBorder="1" applyAlignment="1">
      <alignment vertical="top"/>
    </xf>
    <xf numFmtId="0" fontId="0" fillId="0" borderId="18" xfId="0" applyFont="1" applyFill="1" applyBorder="1" applyAlignment="1">
      <alignment wrapText="1"/>
    </xf>
    <xf numFmtId="0" fontId="0" fillId="0" borderId="0" xfId="0" applyFont="1" applyAlignment="1">
      <alignment/>
    </xf>
    <xf numFmtId="0" fontId="0" fillId="0" borderId="0" xfId="0" applyFont="1" applyFill="1" applyBorder="1" applyAlignment="1">
      <alignment/>
    </xf>
    <xf numFmtId="1" fontId="4" fillId="0" borderId="19" xfId="0" applyNumberFormat="1" applyFont="1" applyBorder="1" applyAlignment="1">
      <alignment vertical="top"/>
    </xf>
    <xf numFmtId="1" fontId="4" fillId="0" borderId="19" xfId="0" applyNumberFormat="1" applyFont="1" applyBorder="1" applyAlignment="1">
      <alignment horizontal="right" vertical="top"/>
    </xf>
    <xf numFmtId="1" fontId="4" fillId="0" borderId="14" xfId="0" applyNumberFormat="1" applyFont="1" applyBorder="1" applyAlignment="1">
      <alignment horizontal="right" vertical="top"/>
    </xf>
    <xf numFmtId="1" fontId="4" fillId="0" borderId="20" xfId="0" applyNumberFormat="1" applyFont="1" applyBorder="1" applyAlignment="1">
      <alignment horizontal="right" vertical="top"/>
    </xf>
    <xf numFmtId="0" fontId="4" fillId="0" borderId="20" xfId="0" applyFont="1" applyBorder="1" applyAlignment="1">
      <alignment horizontal="right" vertical="top"/>
    </xf>
    <xf numFmtId="0" fontId="4" fillId="0" borderId="19" xfId="0" applyFont="1" applyBorder="1" applyAlignment="1">
      <alignment horizontal="right" vertical="top"/>
    </xf>
    <xf numFmtId="2" fontId="52" fillId="0" borderId="0" xfId="0" applyNumberFormat="1" applyFont="1" applyFill="1" applyAlignment="1">
      <alignment horizontal="left" vertical="top"/>
    </xf>
    <xf numFmtId="44" fontId="0" fillId="0" borderId="0" xfId="44" applyFont="1" applyFill="1" applyAlignment="1">
      <alignment horizontal="center"/>
    </xf>
    <xf numFmtId="1" fontId="15" fillId="0" borderId="0" xfId="0" applyNumberFormat="1" applyFont="1" applyAlignment="1">
      <alignment horizontal="center" vertical="center"/>
    </xf>
    <xf numFmtId="1" fontId="13" fillId="0" borderId="0" xfId="0" applyNumberFormat="1" applyFont="1" applyAlignment="1">
      <alignment horizontal="left" vertical="center"/>
    </xf>
    <xf numFmtId="0" fontId="3" fillId="0" borderId="12" xfId="0" applyFont="1" applyBorder="1" applyAlignment="1" applyProtection="1">
      <alignment horizontal="right" vertical="top"/>
      <protection/>
    </xf>
    <xf numFmtId="0" fontId="4" fillId="38" borderId="12" xfId="0" applyFont="1" applyFill="1" applyBorder="1" applyAlignment="1" applyProtection="1">
      <alignment horizontal="right" vertical="top"/>
      <protection locked="0"/>
    </xf>
    <xf numFmtId="0" fontId="4" fillId="0" borderId="12" xfId="0" applyFont="1" applyBorder="1" applyAlignment="1" applyProtection="1">
      <alignment horizontal="right" vertical="top"/>
      <protection/>
    </xf>
    <xf numFmtId="0" fontId="3" fillId="0" borderId="0" xfId="0" applyFont="1" applyBorder="1" applyAlignment="1" applyProtection="1">
      <alignment horizontal="right" vertical="top"/>
      <protection/>
    </xf>
    <xf numFmtId="0" fontId="4" fillId="34" borderId="14" xfId="0" applyFont="1" applyFill="1" applyBorder="1" applyAlignment="1" applyProtection="1">
      <alignment horizontal="left" vertical="top"/>
      <protection locked="0"/>
    </xf>
    <xf numFmtId="0" fontId="4" fillId="34" borderId="16" xfId="0" applyFont="1" applyFill="1" applyBorder="1" applyAlignment="1" applyProtection="1">
      <alignment horizontal="left" vertical="top"/>
      <protection locked="0"/>
    </xf>
    <xf numFmtId="0" fontId="4" fillId="38" borderId="14" xfId="0" applyFont="1" applyFill="1" applyBorder="1" applyAlignment="1" applyProtection="1">
      <alignment horizontal="left" vertical="top"/>
      <protection locked="0"/>
    </xf>
    <xf numFmtId="0" fontId="4" fillId="38" borderId="16" xfId="0" applyFont="1" applyFill="1" applyBorder="1" applyAlignment="1" applyProtection="1">
      <alignment horizontal="left" vertical="top"/>
      <protection locked="0"/>
    </xf>
    <xf numFmtId="0" fontId="6" fillId="0" borderId="0" xfId="0" applyFont="1" applyAlignment="1" applyProtection="1">
      <alignment horizontal="left" vertical="top" wrapText="1"/>
      <protection/>
    </xf>
    <xf numFmtId="0" fontId="3" fillId="0" borderId="12" xfId="0" applyFont="1" applyBorder="1" applyAlignment="1" applyProtection="1">
      <alignment horizontal="left" vertical="top"/>
      <protection/>
    </xf>
    <xf numFmtId="164" fontId="6" fillId="0" borderId="0" xfId="0" applyNumberFormat="1" applyFont="1" applyFill="1" applyBorder="1" applyAlignment="1" applyProtection="1">
      <alignment horizontal="right" vertical="top"/>
      <protection/>
    </xf>
    <xf numFmtId="0" fontId="4" fillId="34" borderId="17" xfId="0" applyFont="1" applyFill="1" applyBorder="1" applyAlignment="1" applyProtection="1">
      <alignment horizontal="left" vertical="top"/>
      <protection locked="0"/>
    </xf>
    <xf numFmtId="0" fontId="3" fillId="0" borderId="0" xfId="0" applyFont="1" applyAlignment="1">
      <alignment horizontal="left" vertical="top" wrapText="1"/>
    </xf>
    <xf numFmtId="0" fontId="6" fillId="0" borderId="21" xfId="0" applyFont="1" applyBorder="1" applyAlignment="1">
      <alignment horizontal="left" vertical="top" wrapText="1"/>
    </xf>
    <xf numFmtId="0" fontId="13" fillId="0" borderId="14" xfId="0" applyFont="1" applyBorder="1" applyAlignment="1">
      <alignment horizontal="left" vertical="center"/>
    </xf>
    <xf numFmtId="0" fontId="13" fillId="0" borderId="17" xfId="0" applyFont="1" applyBorder="1" applyAlignment="1">
      <alignment horizontal="left" vertical="center"/>
    </xf>
    <xf numFmtId="49" fontId="13" fillId="34" borderId="12" xfId="0" applyNumberFormat="1" applyFont="1" applyFill="1" applyBorder="1" applyAlignment="1" applyProtection="1">
      <alignment horizontal="center" vertical="center"/>
      <protection locked="0"/>
    </xf>
    <xf numFmtId="0" fontId="13" fillId="34" borderId="12" xfId="0" applyFont="1" applyFill="1" applyBorder="1" applyAlignment="1" applyProtection="1">
      <alignment horizontal="center" vertical="center"/>
      <protection locked="0"/>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4" fillId="0" borderId="14"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0" xfId="0" applyNumberFormat="1" applyFont="1" applyAlignment="1">
      <alignment horizontal="left" vertical="top" wrapText="1"/>
    </xf>
    <xf numFmtId="0" fontId="13" fillId="34" borderId="12" xfId="0" applyFont="1" applyFill="1" applyBorder="1" applyAlignment="1" applyProtection="1">
      <alignment horizontal="center" vertical="top"/>
      <protection locked="0"/>
    </xf>
    <xf numFmtId="0" fontId="11" fillId="0" borderId="14" xfId="0" applyFont="1" applyBorder="1" applyAlignment="1">
      <alignment horizontal="left" vertical="top"/>
    </xf>
    <xf numFmtId="0" fontId="11" fillId="0" borderId="17" xfId="0" applyFont="1" applyBorder="1" applyAlignment="1">
      <alignment horizontal="left" vertical="top"/>
    </xf>
    <xf numFmtId="0" fontId="10" fillId="0" borderId="14" xfId="0" applyFont="1" applyFill="1" applyBorder="1" applyAlignment="1">
      <alignment horizontal="center"/>
    </xf>
    <xf numFmtId="0" fontId="10" fillId="0" borderId="16" xfId="0" applyFont="1" applyFill="1" applyBorder="1" applyAlignment="1">
      <alignment horizontal="center"/>
    </xf>
    <xf numFmtId="0" fontId="10" fillId="0" borderId="17" xfId="0" applyFont="1" applyFill="1" applyBorder="1" applyAlignment="1">
      <alignment horizontal="center"/>
    </xf>
    <xf numFmtId="0" fontId="3" fillId="0" borderId="14" xfId="0" applyFont="1" applyBorder="1" applyAlignment="1">
      <alignment horizontal="center" vertical="top"/>
    </xf>
    <xf numFmtId="0" fontId="3" fillId="0" borderId="17" xfId="0" applyFont="1" applyBorder="1" applyAlignment="1">
      <alignment horizontal="center" vertical="top"/>
    </xf>
    <xf numFmtId="2" fontId="3" fillId="34" borderId="14" xfId="0" applyNumberFormat="1" applyFont="1" applyFill="1" applyBorder="1" applyAlignment="1" applyProtection="1">
      <alignment horizontal="right" vertical="top"/>
      <protection locked="0"/>
    </xf>
    <xf numFmtId="2" fontId="3" fillId="34" borderId="17" xfId="0" applyNumberFormat="1" applyFont="1" applyFill="1" applyBorder="1" applyAlignment="1" applyProtection="1">
      <alignment horizontal="right" vertical="top"/>
      <protection locked="0"/>
    </xf>
    <xf numFmtId="0" fontId="6" fillId="0" borderId="21" xfId="0" applyFont="1" applyBorder="1" applyAlignment="1">
      <alignment horizontal="left" vertical="top"/>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1" fontId="13" fillId="0" borderId="0" xfId="0" applyNumberFormat="1" applyFont="1" applyAlignment="1">
      <alignment horizontal="center" vertical="center"/>
    </xf>
    <xf numFmtId="0" fontId="3" fillId="0" borderId="14" xfId="0" applyFont="1" applyBorder="1" applyAlignment="1">
      <alignment horizontal="right" vertical="top" wrapText="1"/>
    </xf>
    <xf numFmtId="0" fontId="3" fillId="0" borderId="16" xfId="0" applyFont="1" applyBorder="1" applyAlignment="1">
      <alignment horizontal="right" vertical="top" wrapText="1"/>
    </xf>
    <xf numFmtId="0" fontId="3" fillId="0" borderId="17" xfId="0" applyFont="1" applyBorder="1" applyAlignment="1">
      <alignment horizontal="right" vertical="top" wrapText="1"/>
    </xf>
    <xf numFmtId="0" fontId="6" fillId="0" borderId="0" xfId="0" applyFont="1" applyAlignment="1">
      <alignment horizontal="left" vertical="top" wrapText="1"/>
    </xf>
    <xf numFmtId="0" fontId="4" fillId="34" borderId="14" xfId="0" applyFont="1" applyFill="1" applyBorder="1" applyAlignment="1" applyProtection="1">
      <alignment horizontal="right" vertical="top"/>
      <protection locked="0"/>
    </xf>
    <xf numFmtId="0" fontId="4" fillId="34" borderId="16" xfId="0" applyFont="1" applyFill="1" applyBorder="1" applyAlignment="1" applyProtection="1">
      <alignment horizontal="right" vertical="top"/>
      <protection locked="0"/>
    </xf>
    <xf numFmtId="0" fontId="4" fillId="34" borderId="17" xfId="0" applyFont="1" applyFill="1" applyBorder="1" applyAlignment="1" applyProtection="1">
      <alignment horizontal="right" vertical="top"/>
      <protection locked="0"/>
    </xf>
    <xf numFmtId="0" fontId="12" fillId="36"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8"/>
  <sheetViews>
    <sheetView tabSelected="1" zoomScalePageLayoutView="0" workbookViewId="0" topLeftCell="A148">
      <selection activeCell="C5" sqref="C5:F5"/>
    </sheetView>
  </sheetViews>
  <sheetFormatPr defaultColWidth="9.140625" defaultRowHeight="15.75" customHeight="1"/>
  <cols>
    <col min="1" max="1" width="11.57421875" style="0" customWidth="1"/>
    <col min="2" max="2" width="13.28125" style="0" customWidth="1"/>
    <col min="3" max="3" width="14.00390625" style="0" customWidth="1"/>
    <col min="4" max="4" width="33.140625" style="0" customWidth="1"/>
    <col min="5" max="6" width="7.7109375" style="0" customWidth="1"/>
  </cols>
  <sheetData>
    <row r="1" spans="1:6" ht="15" customHeight="1">
      <c r="A1" s="107" t="s">
        <v>142</v>
      </c>
      <c r="B1" s="108"/>
      <c r="C1" s="110"/>
      <c r="D1" s="110"/>
      <c r="E1" s="110"/>
      <c r="F1" s="110"/>
    </row>
    <row r="2" spans="1:6" ht="13.5" customHeight="1">
      <c r="A2" s="107" t="s">
        <v>143</v>
      </c>
      <c r="B2" s="108"/>
      <c r="C2" s="109"/>
      <c r="D2" s="109"/>
      <c r="E2" s="109"/>
      <c r="F2" s="109"/>
    </row>
    <row r="3" spans="1:6" ht="14.25" customHeight="1">
      <c r="A3" s="107" t="s">
        <v>144</v>
      </c>
      <c r="B3" s="108"/>
      <c r="C3" s="110"/>
      <c r="D3" s="110"/>
      <c r="E3" s="110"/>
      <c r="F3" s="110"/>
    </row>
    <row r="4" spans="1:6" ht="14.25" customHeight="1">
      <c r="A4" s="111" t="s">
        <v>145</v>
      </c>
      <c r="B4" s="112"/>
      <c r="C4" s="110"/>
      <c r="D4" s="110"/>
      <c r="E4" s="110"/>
      <c r="F4" s="110"/>
    </row>
    <row r="5" spans="1:6" ht="13.5" customHeight="1">
      <c r="A5" s="111" t="s">
        <v>176</v>
      </c>
      <c r="B5" s="112"/>
      <c r="C5" s="117" t="s">
        <v>114</v>
      </c>
      <c r="D5" s="117"/>
      <c r="E5" s="117"/>
      <c r="F5" s="117"/>
    </row>
    <row r="6" spans="1:6" ht="85.5" customHeight="1">
      <c r="A6" s="116" t="s">
        <v>206</v>
      </c>
      <c r="B6" s="116"/>
      <c r="C6" s="116"/>
      <c r="D6" s="116"/>
      <c r="E6" s="116"/>
      <c r="F6" s="116"/>
    </row>
    <row r="7" spans="1:6" ht="7.5" customHeight="1">
      <c r="A7" s="6"/>
      <c r="B7" s="5"/>
      <c r="C7" s="5"/>
      <c r="D7" s="5"/>
      <c r="E7" s="5"/>
      <c r="F7" s="5"/>
    </row>
    <row r="8" spans="1:6" ht="15.75" customHeight="1">
      <c r="A8" s="5"/>
      <c r="B8" s="5"/>
      <c r="C8" s="5"/>
      <c r="D8" s="89">
        <f>D120</f>
        <v>0</v>
      </c>
      <c r="E8" s="5"/>
      <c r="F8" s="5"/>
    </row>
    <row r="9" spans="1:6" ht="15.75" customHeight="1">
      <c r="A9" s="7" t="s">
        <v>166</v>
      </c>
      <c r="B9" s="7"/>
      <c r="C9" s="7"/>
      <c r="D9" s="7"/>
      <c r="E9" s="8"/>
      <c r="F9" s="8" t="s">
        <v>167</v>
      </c>
    </row>
    <row r="10" spans="1:6" ht="13.5" customHeight="1">
      <c r="A10" s="31"/>
      <c r="B10" s="31"/>
      <c r="C10" s="31"/>
      <c r="D10" s="31"/>
      <c r="E10" s="31"/>
      <c r="F10" s="31"/>
    </row>
    <row r="11" spans="1:6" ht="13.5" customHeight="1">
      <c r="A11" s="10" t="s">
        <v>148</v>
      </c>
      <c r="B11" s="28" t="s">
        <v>168</v>
      </c>
      <c r="C11" s="28"/>
      <c r="D11" s="28"/>
      <c r="E11" s="28"/>
      <c r="F11" s="28"/>
    </row>
    <row r="12" spans="1:6" ht="12" customHeight="1">
      <c r="A12" s="10"/>
      <c r="B12" s="127" t="s">
        <v>169</v>
      </c>
      <c r="C12" s="127"/>
      <c r="D12" s="127"/>
      <c r="E12" s="127"/>
      <c r="F12" s="127"/>
    </row>
    <row r="13" spans="1:6" ht="15.75" customHeight="1">
      <c r="A13" s="10"/>
      <c r="B13" s="32"/>
      <c r="C13" s="128" t="s">
        <v>170</v>
      </c>
      <c r="D13" s="129"/>
      <c r="E13" s="130"/>
      <c r="F13" s="13" t="s">
        <v>154</v>
      </c>
    </row>
    <row r="14" spans="1:6" ht="15.75" customHeight="1">
      <c r="A14" s="5"/>
      <c r="B14" s="33">
        <v>1</v>
      </c>
      <c r="C14" s="120"/>
      <c r="D14" s="121"/>
      <c r="E14" s="122"/>
      <c r="F14" s="34" t="str">
        <f>IF(B14=1,"OK",0)</f>
        <v>OK</v>
      </c>
    </row>
    <row r="15" spans="1:6" ht="15.75" customHeight="1">
      <c r="A15" s="5"/>
      <c r="B15" s="33"/>
      <c r="C15" s="113"/>
      <c r="D15" s="114"/>
      <c r="E15" s="115"/>
      <c r="F15" s="34">
        <f>IF(B14=2,"OK",0)</f>
        <v>0</v>
      </c>
    </row>
    <row r="16" spans="1:6" ht="15.75" customHeight="1">
      <c r="A16" s="5"/>
      <c r="B16" s="33"/>
      <c r="C16" s="113"/>
      <c r="D16" s="114"/>
      <c r="E16" s="115"/>
      <c r="F16" s="34">
        <f>IF(B14=3,15,0)</f>
        <v>0</v>
      </c>
    </row>
    <row r="17" spans="1:6" ht="15.75" customHeight="1">
      <c r="A17" s="5"/>
      <c r="B17" s="33"/>
      <c r="C17" s="113"/>
      <c r="D17" s="114"/>
      <c r="E17" s="115"/>
      <c r="F17" s="34">
        <f>IF(B14=4,30,0)</f>
        <v>0</v>
      </c>
    </row>
    <row r="18" spans="1:6" ht="15.75" customHeight="1">
      <c r="A18" s="5"/>
      <c r="B18" s="33"/>
      <c r="C18" s="113"/>
      <c r="D18" s="114"/>
      <c r="E18" s="115"/>
      <c r="F18" s="35">
        <f>IF(B14=5,40,0)</f>
        <v>0</v>
      </c>
    </row>
    <row r="19" spans="1:6" ht="15.75" customHeight="1">
      <c r="A19" s="5"/>
      <c r="B19" s="36"/>
      <c r="C19" s="97"/>
      <c r="D19" s="98"/>
      <c r="E19" s="104"/>
      <c r="F19" s="37"/>
    </row>
    <row r="20" spans="1:6" ht="15.75" customHeight="1">
      <c r="A20" s="5"/>
      <c r="B20" s="36"/>
      <c r="C20" s="97"/>
      <c r="D20" s="98"/>
      <c r="E20" s="104"/>
      <c r="F20" s="37"/>
    </row>
    <row r="21" spans="1:6" ht="15.75" customHeight="1">
      <c r="A21" s="5"/>
      <c r="B21" s="33"/>
      <c r="C21" s="113"/>
      <c r="D21" s="114"/>
      <c r="E21" s="115"/>
      <c r="F21" s="34">
        <f>IF(B14=6,40,0)</f>
        <v>0</v>
      </c>
    </row>
    <row r="22" spans="1:6" ht="15.75" customHeight="1">
      <c r="A22" s="5"/>
      <c r="B22" s="33"/>
      <c r="C22" s="113"/>
      <c r="D22" s="114"/>
      <c r="E22" s="115"/>
      <c r="F22" s="34">
        <f>IF(B14=7,50,0)</f>
        <v>0</v>
      </c>
    </row>
    <row r="23" spans="1:6" ht="15.75" customHeight="1">
      <c r="A23" s="5"/>
      <c r="B23" s="33"/>
      <c r="C23" s="113"/>
      <c r="D23" s="114"/>
      <c r="E23" s="115"/>
      <c r="F23" s="34">
        <f>IF(B14=8,75,0)</f>
        <v>0</v>
      </c>
    </row>
    <row r="24" spans="1:6" ht="15.75" customHeight="1">
      <c r="A24" s="5"/>
      <c r="B24" s="33"/>
      <c r="C24" s="113"/>
      <c r="D24" s="114"/>
      <c r="E24" s="115"/>
      <c r="F24" s="34">
        <f>IF(B14=9,"OK",0)</f>
        <v>0</v>
      </c>
    </row>
    <row r="25" spans="1:6" ht="15.75" customHeight="1">
      <c r="A25" s="5"/>
      <c r="B25" s="36"/>
      <c r="C25" s="97" t="s">
        <v>208</v>
      </c>
      <c r="D25" s="98"/>
      <c r="E25" s="104"/>
      <c r="F25" s="37"/>
    </row>
    <row r="26" spans="1:6" ht="15.75" customHeight="1">
      <c r="A26" s="5"/>
      <c r="B26" s="36"/>
      <c r="C26" s="97"/>
      <c r="D26" s="98"/>
      <c r="E26" s="104"/>
      <c r="F26" s="37"/>
    </row>
    <row r="27" spans="1:6" ht="15.75" customHeight="1">
      <c r="A27" s="5"/>
      <c r="B27" s="36"/>
      <c r="C27" s="97"/>
      <c r="D27" s="98"/>
      <c r="E27" s="104"/>
      <c r="F27" s="37"/>
    </row>
    <row r="28" spans="1:6" ht="15.75" customHeight="1">
      <c r="A28" s="5"/>
      <c r="B28" s="33"/>
      <c r="C28" s="38"/>
      <c r="D28" s="39"/>
      <c r="E28" s="40"/>
      <c r="F28" s="34">
        <f>IF(B14=10,40,0)</f>
        <v>0</v>
      </c>
    </row>
    <row r="29" spans="1:6" ht="22.5">
      <c r="A29" s="5"/>
      <c r="B29" s="41"/>
      <c r="C29" s="118" t="s">
        <v>171</v>
      </c>
      <c r="D29" s="119"/>
      <c r="E29" s="42" t="s">
        <v>172</v>
      </c>
      <c r="F29" s="43"/>
    </row>
    <row r="30" spans="1:6" ht="15.75" customHeight="1">
      <c r="A30" s="5"/>
      <c r="B30" s="5"/>
      <c r="C30" s="97"/>
      <c r="D30" s="104"/>
      <c r="E30" s="44"/>
      <c r="F30" s="45"/>
    </row>
    <row r="31" spans="1:6" ht="15.75" customHeight="1">
      <c r="A31" s="5"/>
      <c r="B31" s="5"/>
      <c r="C31" s="97"/>
      <c r="D31" s="104"/>
      <c r="E31" s="44"/>
      <c r="F31" s="45"/>
    </row>
    <row r="32" spans="1:6" ht="15.75" customHeight="1" thickBot="1">
      <c r="A32" s="5"/>
      <c r="B32" s="5"/>
      <c r="C32" s="97"/>
      <c r="D32" s="104"/>
      <c r="E32" s="46"/>
      <c r="F32" s="45"/>
    </row>
    <row r="33" spans="1:6" ht="15.75" customHeight="1" thickBot="1">
      <c r="A33" s="5"/>
      <c r="B33" s="5"/>
      <c r="C33" s="47"/>
      <c r="D33" s="47" t="s">
        <v>155</v>
      </c>
      <c r="E33" s="47"/>
      <c r="F33" s="84">
        <f>SUM(F14:F28)</f>
        <v>0</v>
      </c>
    </row>
    <row r="34" spans="1:6" ht="15.75" customHeight="1">
      <c r="A34" s="5"/>
      <c r="B34" s="5"/>
      <c r="C34" s="47"/>
      <c r="D34" s="47"/>
      <c r="E34" s="47"/>
      <c r="F34" s="26"/>
    </row>
    <row r="35" spans="1:6" ht="15.75" customHeight="1">
      <c r="A35" s="7" t="s">
        <v>146</v>
      </c>
      <c r="B35" s="7"/>
      <c r="C35" s="7"/>
      <c r="D35" s="7"/>
      <c r="E35" s="8"/>
      <c r="F35" s="8" t="s">
        <v>147</v>
      </c>
    </row>
    <row r="36" spans="1:6" ht="15.75" customHeight="1">
      <c r="A36" s="9"/>
      <c r="B36" s="9"/>
      <c r="C36" s="9"/>
      <c r="D36" s="9"/>
      <c r="E36" s="9"/>
      <c r="F36" s="9"/>
    </row>
    <row r="37" spans="1:6" ht="15.75" customHeight="1">
      <c r="A37" s="10" t="s">
        <v>148</v>
      </c>
      <c r="B37" s="105" t="s">
        <v>180</v>
      </c>
      <c r="C37" s="105"/>
      <c r="D37" s="105"/>
      <c r="E37" s="105"/>
      <c r="F37" s="105"/>
    </row>
    <row r="38" spans="1:6" ht="12" customHeight="1">
      <c r="A38" s="10"/>
      <c r="B38" s="106" t="s">
        <v>149</v>
      </c>
      <c r="C38" s="106"/>
      <c r="D38" s="106"/>
      <c r="E38" s="106"/>
      <c r="F38" s="106"/>
    </row>
    <row r="39" spans="1:6" ht="24">
      <c r="A39" s="5"/>
      <c r="B39" s="11" t="s">
        <v>150</v>
      </c>
      <c r="C39" s="11" t="s">
        <v>151</v>
      </c>
      <c r="D39" s="12" t="s">
        <v>152</v>
      </c>
      <c r="E39" s="13" t="s">
        <v>153</v>
      </c>
      <c r="F39" s="13" t="s">
        <v>154</v>
      </c>
    </row>
    <row r="40" spans="1:6" ht="15.75" customHeight="1">
      <c r="A40" s="5"/>
      <c r="B40" s="14"/>
      <c r="C40" s="14"/>
      <c r="D40" s="15"/>
      <c r="E40" s="16"/>
      <c r="F40" s="17">
        <f aca="true" t="shared" si="0" ref="F40:F45">E40*8</f>
        <v>0</v>
      </c>
    </row>
    <row r="41" spans="1:6" ht="15.75" customHeight="1">
      <c r="A41" s="5"/>
      <c r="B41" s="14"/>
      <c r="C41" s="14"/>
      <c r="D41" s="15"/>
      <c r="E41" s="16"/>
      <c r="F41" s="17">
        <f t="shared" si="0"/>
        <v>0</v>
      </c>
    </row>
    <row r="42" spans="1:6" ht="15.75" customHeight="1">
      <c r="A42" s="5"/>
      <c r="B42" s="14"/>
      <c r="C42" s="14"/>
      <c r="D42" s="15"/>
      <c r="E42" s="16"/>
      <c r="F42" s="17">
        <f t="shared" si="0"/>
        <v>0</v>
      </c>
    </row>
    <row r="43" spans="1:6" ht="15.75" customHeight="1">
      <c r="A43" s="5"/>
      <c r="B43" s="14"/>
      <c r="C43" s="14"/>
      <c r="D43" s="15"/>
      <c r="E43" s="16"/>
      <c r="F43" s="17">
        <f t="shared" si="0"/>
        <v>0</v>
      </c>
    </row>
    <row r="44" spans="1:6" ht="15.75" customHeight="1">
      <c r="A44" s="5"/>
      <c r="B44" s="14"/>
      <c r="C44" s="14"/>
      <c r="D44" s="15"/>
      <c r="E44" s="16"/>
      <c r="F44" s="17">
        <f t="shared" si="0"/>
        <v>0</v>
      </c>
    </row>
    <row r="45" spans="1:6" ht="15.75" customHeight="1">
      <c r="A45" s="5"/>
      <c r="B45" s="14"/>
      <c r="C45" s="14"/>
      <c r="D45" s="15"/>
      <c r="E45" s="16"/>
      <c r="F45" s="17">
        <f t="shared" si="0"/>
        <v>0</v>
      </c>
    </row>
    <row r="46" spans="1:6" ht="15.75" customHeight="1">
      <c r="A46" s="5"/>
      <c r="B46" s="5"/>
      <c r="C46" s="65"/>
      <c r="D46" s="65"/>
      <c r="E46" s="18"/>
      <c r="F46" s="17">
        <f>IF(SUM(F40:F45)&gt;320,320,SUM(F40:F45))</f>
        <v>0</v>
      </c>
    </row>
    <row r="47" spans="1:6" ht="15.75" customHeight="1">
      <c r="A47" s="5"/>
      <c r="B47" s="19"/>
      <c r="C47" s="63"/>
      <c r="D47" s="66"/>
      <c r="E47" s="20"/>
      <c r="F47" s="21"/>
    </row>
    <row r="48" spans="1:6" ht="15.75" customHeight="1">
      <c r="A48" s="10" t="s">
        <v>156</v>
      </c>
      <c r="B48" s="105" t="s">
        <v>211</v>
      </c>
      <c r="C48" s="105"/>
      <c r="D48" s="105"/>
      <c r="E48" s="105"/>
      <c r="F48" s="105"/>
    </row>
    <row r="49" spans="1:6" ht="24.75" customHeight="1">
      <c r="A49" s="10"/>
      <c r="B49" s="106" t="s">
        <v>212</v>
      </c>
      <c r="C49" s="106"/>
      <c r="D49" s="106"/>
      <c r="E49" s="106"/>
      <c r="F49" s="106"/>
    </row>
    <row r="50" spans="1:6" ht="24">
      <c r="A50" s="5"/>
      <c r="B50" s="11" t="s">
        <v>150</v>
      </c>
      <c r="C50" s="11" t="s">
        <v>151</v>
      </c>
      <c r="D50" s="12" t="s">
        <v>152</v>
      </c>
      <c r="E50" s="13" t="s">
        <v>218</v>
      </c>
      <c r="F50" s="13" t="s">
        <v>154</v>
      </c>
    </row>
    <row r="51" spans="1:6" ht="15.75" customHeight="1">
      <c r="A51" s="5"/>
      <c r="B51" s="14"/>
      <c r="C51" s="14"/>
      <c r="D51" s="15"/>
      <c r="E51" s="16"/>
      <c r="F51" s="17">
        <f aca="true" t="shared" si="1" ref="F51:F56">E51/250</f>
        <v>0</v>
      </c>
    </row>
    <row r="52" spans="1:6" ht="15.75" customHeight="1">
      <c r="A52" s="5"/>
      <c r="B52" s="14"/>
      <c r="C52" s="14"/>
      <c r="D52" s="15"/>
      <c r="E52" s="16"/>
      <c r="F52" s="17">
        <f t="shared" si="1"/>
        <v>0</v>
      </c>
    </row>
    <row r="53" spans="1:6" ht="15.75" customHeight="1">
      <c r="A53" s="5"/>
      <c r="B53" s="14"/>
      <c r="C53" s="14"/>
      <c r="D53" s="15"/>
      <c r="E53" s="16"/>
      <c r="F53" s="17">
        <f t="shared" si="1"/>
        <v>0</v>
      </c>
    </row>
    <row r="54" spans="1:6" ht="15.75" customHeight="1">
      <c r="A54" s="5"/>
      <c r="B54" s="14"/>
      <c r="C54" s="14"/>
      <c r="D54" s="15"/>
      <c r="E54" s="16"/>
      <c r="F54" s="17">
        <f t="shared" si="1"/>
        <v>0</v>
      </c>
    </row>
    <row r="55" spans="1:6" ht="15.75" customHeight="1">
      <c r="A55" s="5"/>
      <c r="B55" s="14"/>
      <c r="C55" s="14"/>
      <c r="D55" s="15"/>
      <c r="E55" s="16"/>
      <c r="F55" s="17">
        <f t="shared" si="1"/>
        <v>0</v>
      </c>
    </row>
    <row r="56" spans="1:6" ht="15.75" customHeight="1">
      <c r="A56" s="5"/>
      <c r="B56" s="14"/>
      <c r="C56" s="14"/>
      <c r="D56" s="15"/>
      <c r="E56" s="16"/>
      <c r="F56" s="17">
        <f t="shared" si="1"/>
        <v>0</v>
      </c>
    </row>
    <row r="57" spans="1:6" ht="15.75" customHeight="1">
      <c r="A57" s="5"/>
      <c r="B57" s="5"/>
      <c r="C57" s="65"/>
      <c r="D57" s="65"/>
      <c r="E57" s="18"/>
      <c r="F57" s="17">
        <f>IF(SUM(F51:F56)&gt;16,16,SUM(F51:F56))</f>
        <v>0</v>
      </c>
    </row>
    <row r="58" spans="1:6" ht="15" customHeight="1">
      <c r="A58" s="5"/>
      <c r="B58" s="19"/>
      <c r="C58" s="63"/>
      <c r="D58" s="66"/>
      <c r="E58" s="20"/>
      <c r="F58" s="79"/>
    </row>
    <row r="59" spans="1:6" ht="15.75" customHeight="1">
      <c r="A59" s="10" t="s">
        <v>157</v>
      </c>
      <c r="B59" s="105" t="s">
        <v>213</v>
      </c>
      <c r="C59" s="105"/>
      <c r="D59" s="105"/>
      <c r="E59" s="105"/>
      <c r="F59" s="105"/>
    </row>
    <row r="60" spans="1:6" ht="12.75">
      <c r="A60" s="10"/>
      <c r="B60" s="106" t="s">
        <v>214</v>
      </c>
      <c r="C60" s="106"/>
      <c r="D60" s="106"/>
      <c r="E60" s="106"/>
      <c r="F60" s="106"/>
    </row>
    <row r="61" spans="1:6" ht="24">
      <c r="A61" s="5"/>
      <c r="B61" s="11" t="s">
        <v>150</v>
      </c>
      <c r="C61" s="11" t="s">
        <v>151</v>
      </c>
      <c r="D61" s="12" t="s">
        <v>152</v>
      </c>
      <c r="E61" s="13" t="s">
        <v>153</v>
      </c>
      <c r="F61" s="13" t="s">
        <v>154</v>
      </c>
    </row>
    <row r="62" spans="1:6" ht="15.75" customHeight="1">
      <c r="A62" s="5"/>
      <c r="B62" s="14"/>
      <c r="C62" s="14"/>
      <c r="D62" s="15"/>
      <c r="E62" s="16"/>
      <c r="F62" s="17">
        <f aca="true" t="shared" si="2" ref="F62:F67">E62*8</f>
        <v>0</v>
      </c>
    </row>
    <row r="63" spans="1:6" ht="15.75" customHeight="1">
      <c r="A63" s="5"/>
      <c r="B63" s="14"/>
      <c r="C63" s="14"/>
      <c r="D63" s="15"/>
      <c r="E63" s="16"/>
      <c r="F63" s="17">
        <f t="shared" si="2"/>
        <v>0</v>
      </c>
    </row>
    <row r="64" spans="1:6" ht="15.75" customHeight="1">
      <c r="A64" s="5"/>
      <c r="B64" s="14"/>
      <c r="C64" s="14"/>
      <c r="D64" s="15"/>
      <c r="E64" s="16"/>
      <c r="F64" s="17">
        <f t="shared" si="2"/>
        <v>0</v>
      </c>
    </row>
    <row r="65" spans="1:6" ht="15.75" customHeight="1">
      <c r="A65" s="5"/>
      <c r="B65" s="14"/>
      <c r="C65" s="14"/>
      <c r="D65" s="15"/>
      <c r="E65" s="16"/>
      <c r="F65" s="17">
        <f t="shared" si="2"/>
        <v>0</v>
      </c>
    </row>
    <row r="66" spans="1:6" ht="15.75" customHeight="1">
      <c r="A66" s="5"/>
      <c r="B66" s="14"/>
      <c r="C66" s="14"/>
      <c r="D66" s="15"/>
      <c r="E66" s="16"/>
      <c r="F66" s="17">
        <f t="shared" si="2"/>
        <v>0</v>
      </c>
    </row>
    <row r="67" spans="1:6" ht="15.75" customHeight="1">
      <c r="A67" s="5"/>
      <c r="B67" s="14"/>
      <c r="C67" s="14"/>
      <c r="D67" s="15"/>
      <c r="E67" s="16"/>
      <c r="F67" s="17">
        <f t="shared" si="2"/>
        <v>0</v>
      </c>
    </row>
    <row r="68" spans="1:6" ht="15.75" customHeight="1">
      <c r="A68" s="5"/>
      <c r="B68" s="5"/>
      <c r="C68" s="22"/>
      <c r="D68" s="22"/>
      <c r="E68" s="18"/>
      <c r="F68" s="17">
        <f>IF(SUM(F62:F67)&gt;160,160,SUM(F62:F67))</f>
        <v>0</v>
      </c>
    </row>
    <row r="69" spans="1:6" ht="13.5" thickBot="1">
      <c r="A69" s="5"/>
      <c r="B69" s="5"/>
      <c r="C69" s="5"/>
      <c r="D69" s="5"/>
      <c r="E69" s="20"/>
      <c r="F69" s="23"/>
    </row>
    <row r="70" spans="1:6" ht="15.75" customHeight="1" thickBot="1">
      <c r="A70" s="5"/>
      <c r="B70" s="5"/>
      <c r="C70" s="103" t="s">
        <v>210</v>
      </c>
      <c r="D70" s="103"/>
      <c r="E70" s="103"/>
      <c r="F70" s="83">
        <f>IF((F68+F57+F46)&gt;320,320,F68+F57+F46)</f>
        <v>0</v>
      </c>
    </row>
    <row r="71" spans="1:6" ht="15.75" customHeight="1">
      <c r="A71" s="5"/>
      <c r="B71" s="5"/>
      <c r="C71" s="5"/>
      <c r="D71" s="50"/>
      <c r="E71" s="20"/>
      <c r="F71" s="23"/>
    </row>
    <row r="72" spans="1:6" ht="15.75" customHeight="1">
      <c r="A72" s="5"/>
      <c r="B72" s="67"/>
      <c r="C72" s="64"/>
      <c r="D72" s="64"/>
      <c r="E72" s="27"/>
      <c r="F72" s="21"/>
    </row>
    <row r="73" spans="1:6" ht="15.75" customHeight="1">
      <c r="A73" s="7" t="s">
        <v>158</v>
      </c>
      <c r="B73" s="7"/>
      <c r="C73" s="7"/>
      <c r="D73" s="7"/>
      <c r="E73" s="8"/>
      <c r="F73" s="8"/>
    </row>
    <row r="74" spans="1:6" ht="15.75" customHeight="1">
      <c r="A74" s="9"/>
      <c r="B74" s="9"/>
      <c r="C74" s="9"/>
      <c r="D74" s="9"/>
      <c r="E74" s="9"/>
      <c r="F74" s="9"/>
    </row>
    <row r="75" spans="1:6" ht="15.75" customHeight="1">
      <c r="A75" s="10" t="s">
        <v>148</v>
      </c>
      <c r="B75" s="105" t="s">
        <v>175</v>
      </c>
      <c r="C75" s="105"/>
      <c r="D75" s="105"/>
      <c r="E75" s="105"/>
      <c r="F75" s="105"/>
    </row>
    <row r="76" spans="1:6" ht="12.75">
      <c r="A76" s="10"/>
      <c r="B76" s="106" t="s">
        <v>198</v>
      </c>
      <c r="C76" s="106"/>
      <c r="D76" s="106"/>
      <c r="E76" s="106"/>
      <c r="F76" s="106"/>
    </row>
    <row r="77" spans="1:6" ht="24">
      <c r="A77" s="5"/>
      <c r="B77" s="11" t="s">
        <v>150</v>
      </c>
      <c r="C77" s="11" t="s">
        <v>151</v>
      </c>
      <c r="D77" s="12" t="s">
        <v>152</v>
      </c>
      <c r="E77" s="13" t="s">
        <v>153</v>
      </c>
      <c r="F77" s="13" t="s">
        <v>154</v>
      </c>
    </row>
    <row r="78" spans="1:6" ht="15.75" customHeight="1">
      <c r="A78" s="5"/>
      <c r="B78" s="14"/>
      <c r="C78" s="14"/>
      <c r="D78" s="15"/>
      <c r="E78" s="16"/>
      <c r="F78" s="17">
        <f>E78*8</f>
        <v>0</v>
      </c>
    </row>
    <row r="79" spans="1:6" ht="15.75" customHeight="1">
      <c r="A79" s="5"/>
      <c r="B79" s="14"/>
      <c r="C79" s="14"/>
      <c r="D79" s="15"/>
      <c r="E79" s="16"/>
      <c r="F79" s="17">
        <f>E79*8</f>
        <v>0</v>
      </c>
    </row>
    <row r="80" spans="1:6" ht="15.75" customHeight="1">
      <c r="A80" s="5"/>
      <c r="B80" s="14"/>
      <c r="C80" s="14"/>
      <c r="D80" s="15"/>
      <c r="E80" s="16"/>
      <c r="F80" s="17">
        <f>E80*8</f>
        <v>0</v>
      </c>
    </row>
    <row r="81" spans="1:6" ht="15.75" customHeight="1">
      <c r="A81" s="5"/>
      <c r="B81" s="14"/>
      <c r="C81" s="14"/>
      <c r="D81" s="15"/>
      <c r="E81" s="16"/>
      <c r="F81" s="17">
        <f>E81*8</f>
        <v>0</v>
      </c>
    </row>
    <row r="82" spans="1:6" ht="15.75" customHeight="1">
      <c r="A82" s="5"/>
      <c r="B82" s="14"/>
      <c r="C82" s="14"/>
      <c r="D82" s="15"/>
      <c r="E82" s="16"/>
      <c r="F82" s="17">
        <f>E82*8</f>
        <v>0</v>
      </c>
    </row>
    <row r="83" spans="1:6" ht="15.75" customHeight="1">
      <c r="A83" s="5"/>
      <c r="B83" s="5"/>
      <c r="C83" s="22"/>
      <c r="D83" s="22"/>
      <c r="E83" s="18"/>
      <c r="F83" s="17">
        <f>IF(SUM(F78:F82)&gt;160,160,SUM(F78:F82))</f>
        <v>0</v>
      </c>
    </row>
    <row r="84" spans="1:6" ht="15.75" customHeight="1">
      <c r="A84" s="5"/>
      <c r="B84" s="5"/>
      <c r="C84" s="5"/>
      <c r="D84" s="5"/>
      <c r="E84" s="20"/>
      <c r="F84" s="23"/>
    </row>
    <row r="85" spans="1:6" ht="15.75" customHeight="1">
      <c r="A85" s="10" t="s">
        <v>156</v>
      </c>
      <c r="B85" s="105" t="s">
        <v>215</v>
      </c>
      <c r="C85" s="105"/>
      <c r="D85" s="105"/>
      <c r="E85" s="105"/>
      <c r="F85" s="105"/>
    </row>
    <row r="86" spans="1:6" ht="15.75" customHeight="1">
      <c r="A86" s="10"/>
      <c r="B86" s="106" t="s">
        <v>216</v>
      </c>
      <c r="C86" s="106"/>
      <c r="D86" s="106"/>
      <c r="E86" s="106"/>
      <c r="F86" s="106"/>
    </row>
    <row r="87" spans="1:6" ht="24">
      <c r="A87" s="5"/>
      <c r="B87" s="11" t="s">
        <v>150</v>
      </c>
      <c r="C87" s="11" t="s">
        <v>151</v>
      </c>
      <c r="D87" s="12" t="s">
        <v>152</v>
      </c>
      <c r="E87" s="13" t="s">
        <v>153</v>
      </c>
      <c r="F87" s="13" t="s">
        <v>154</v>
      </c>
    </row>
    <row r="88" spans="1:6" ht="15.75" customHeight="1">
      <c r="A88" s="5"/>
      <c r="B88" s="14"/>
      <c r="C88" s="14"/>
      <c r="D88" s="15"/>
      <c r="E88" s="16"/>
      <c r="F88" s="17">
        <f>E88*4</f>
        <v>0</v>
      </c>
    </row>
    <row r="89" spans="1:6" ht="15.75" customHeight="1">
      <c r="A89" s="5"/>
      <c r="B89" s="14"/>
      <c r="C89" s="14"/>
      <c r="D89" s="15"/>
      <c r="E89" s="16"/>
      <c r="F89" s="17">
        <f>E89*4</f>
        <v>0</v>
      </c>
    </row>
    <row r="90" spans="1:6" ht="15.75" customHeight="1">
      <c r="A90" s="5"/>
      <c r="B90" s="14"/>
      <c r="C90" s="14"/>
      <c r="D90" s="15"/>
      <c r="E90" s="16"/>
      <c r="F90" s="17">
        <f>E90*4</f>
        <v>0</v>
      </c>
    </row>
    <row r="91" spans="1:6" ht="15.75" customHeight="1">
      <c r="A91" s="5"/>
      <c r="B91" s="14"/>
      <c r="C91" s="14"/>
      <c r="D91" s="15"/>
      <c r="E91" s="16"/>
      <c r="F91" s="17">
        <f>E91*4</f>
        <v>0</v>
      </c>
    </row>
    <row r="92" spans="1:6" ht="15.75" customHeight="1">
      <c r="A92" s="5"/>
      <c r="B92" s="68"/>
      <c r="C92" s="65"/>
      <c r="D92" s="65" t="s">
        <v>155</v>
      </c>
      <c r="E92" s="18"/>
      <c r="F92" s="17">
        <f>IF(SUM(F88:F91)&gt;12,12,SUM(F88:F91))</f>
        <v>0</v>
      </c>
    </row>
    <row r="93" spans="1:6" ht="15.75" customHeight="1">
      <c r="A93" s="5"/>
      <c r="B93" s="63"/>
      <c r="C93" s="63"/>
      <c r="D93" s="66"/>
      <c r="E93" s="20">
        <f>SUM(E88:E91)</f>
        <v>0</v>
      </c>
      <c r="F93" s="21"/>
    </row>
    <row r="94" spans="1:6" ht="15.75" customHeight="1">
      <c r="A94" s="10" t="s">
        <v>157</v>
      </c>
      <c r="B94" s="105" t="s">
        <v>181</v>
      </c>
      <c r="C94" s="105"/>
      <c r="D94" s="105"/>
      <c r="E94" s="105"/>
      <c r="F94" s="105"/>
    </row>
    <row r="95" spans="1:6" ht="12" customHeight="1">
      <c r="A95" s="10"/>
      <c r="B95" s="106" t="s">
        <v>159</v>
      </c>
      <c r="C95" s="106"/>
      <c r="D95" s="106"/>
      <c r="E95" s="106"/>
      <c r="F95" s="106"/>
    </row>
    <row r="96" spans="1:6" ht="24">
      <c r="A96" s="5"/>
      <c r="B96" s="11" t="s">
        <v>150</v>
      </c>
      <c r="C96" s="11" t="s">
        <v>151</v>
      </c>
      <c r="D96" s="12" t="s">
        <v>152</v>
      </c>
      <c r="E96" s="13" t="s">
        <v>153</v>
      </c>
      <c r="F96" s="13" t="s">
        <v>154</v>
      </c>
    </row>
    <row r="97" spans="1:6" ht="15.75" customHeight="1">
      <c r="A97" s="5"/>
      <c r="B97" s="14"/>
      <c r="C97" s="14"/>
      <c r="D97" s="15"/>
      <c r="E97" s="16"/>
      <c r="F97" s="17">
        <f>E97*4</f>
        <v>0</v>
      </c>
    </row>
    <row r="98" spans="1:6" ht="15.75" customHeight="1">
      <c r="A98" s="5"/>
      <c r="B98" s="14"/>
      <c r="C98" s="14"/>
      <c r="D98" s="15"/>
      <c r="E98" s="16"/>
      <c r="F98" s="17">
        <f>E98*4</f>
        <v>0</v>
      </c>
    </row>
    <row r="99" spans="1:6" ht="15.75" customHeight="1">
      <c r="A99" s="5"/>
      <c r="B99" s="14"/>
      <c r="C99" s="14"/>
      <c r="D99" s="15"/>
      <c r="E99" s="16"/>
      <c r="F99" s="17">
        <f>E99*4</f>
        <v>0</v>
      </c>
    </row>
    <row r="100" spans="1:6" ht="15.75" customHeight="1">
      <c r="A100" s="5"/>
      <c r="B100" s="14"/>
      <c r="C100" s="14"/>
      <c r="D100" s="15"/>
      <c r="E100" s="16"/>
      <c r="F100" s="17">
        <f>E100*4</f>
        <v>0</v>
      </c>
    </row>
    <row r="101" spans="1:6" ht="15.75" customHeight="1">
      <c r="A101" s="5"/>
      <c r="B101" s="5"/>
      <c r="C101" s="5"/>
      <c r="D101" s="65"/>
      <c r="E101" s="18"/>
      <c r="F101" s="17">
        <f>IF(SUM(F97:F100)&gt;32,32,SUM(F97:F100))</f>
        <v>0</v>
      </c>
    </row>
    <row r="102" spans="1:6" ht="15.75" customHeight="1">
      <c r="A102" s="5"/>
      <c r="B102" s="5"/>
      <c r="C102" s="5"/>
      <c r="D102" s="5"/>
      <c r="E102" s="20">
        <f>SUM(E97:E100)</f>
        <v>0</v>
      </c>
      <c r="F102" s="5"/>
    </row>
    <row r="103" spans="1:6" ht="15.75" customHeight="1">
      <c r="A103" s="10" t="s">
        <v>162</v>
      </c>
      <c r="B103" s="105" t="s">
        <v>182</v>
      </c>
      <c r="C103" s="105"/>
      <c r="D103" s="105"/>
      <c r="E103" s="105"/>
      <c r="F103" s="105"/>
    </row>
    <row r="104" spans="1:6" ht="12" customHeight="1">
      <c r="A104" s="10"/>
      <c r="B104" s="106" t="s">
        <v>160</v>
      </c>
      <c r="C104" s="106"/>
      <c r="D104" s="106"/>
      <c r="E104" s="106"/>
      <c r="F104" s="106"/>
    </row>
    <row r="105" spans="1:6" ht="24">
      <c r="A105" s="5"/>
      <c r="B105" s="11" t="s">
        <v>161</v>
      </c>
      <c r="C105" s="11" t="s">
        <v>151</v>
      </c>
      <c r="D105" s="12" t="s">
        <v>152</v>
      </c>
      <c r="E105" s="13" t="s">
        <v>153</v>
      </c>
      <c r="F105" s="13" t="s">
        <v>154</v>
      </c>
    </row>
    <row r="106" spans="1:6" ht="15.75" customHeight="1">
      <c r="A106" s="5"/>
      <c r="B106" s="14"/>
      <c r="C106" s="14"/>
      <c r="D106" s="15"/>
      <c r="E106" s="16"/>
      <c r="F106" s="17">
        <f>E106*8</f>
        <v>0</v>
      </c>
    </row>
    <row r="107" spans="1:6" ht="15.75" customHeight="1">
      <c r="A107" s="5"/>
      <c r="B107" s="14"/>
      <c r="C107" s="14"/>
      <c r="D107" s="15"/>
      <c r="E107" s="16"/>
      <c r="F107" s="17">
        <f>E107*8</f>
        <v>0</v>
      </c>
    </row>
    <row r="108" spans="1:6" ht="15.75" customHeight="1">
      <c r="A108" s="5"/>
      <c r="B108" s="14"/>
      <c r="C108" s="14"/>
      <c r="D108" s="15"/>
      <c r="E108" s="16"/>
      <c r="F108" s="17">
        <f>E108*8</f>
        <v>0</v>
      </c>
    </row>
    <row r="109" spans="1:6" ht="15.75" customHeight="1">
      <c r="A109" s="5"/>
      <c r="B109" s="14"/>
      <c r="C109" s="14"/>
      <c r="D109" s="15"/>
      <c r="E109" s="16"/>
      <c r="F109" s="17">
        <f>E109*8</f>
        <v>0</v>
      </c>
    </row>
    <row r="110" spans="1:6" ht="15.75" customHeight="1">
      <c r="A110" s="5"/>
      <c r="B110" s="68"/>
      <c r="C110" s="65"/>
      <c r="D110" s="65"/>
      <c r="E110" s="18"/>
      <c r="F110" s="17">
        <f>IF(SUM(F106:F109)&gt;64,64,SUM(F106:F109))</f>
        <v>0</v>
      </c>
    </row>
    <row r="111" spans="1:6" ht="15.75" customHeight="1" thickBot="1">
      <c r="A111" s="5"/>
      <c r="B111" s="68"/>
      <c r="C111" s="68"/>
      <c r="D111" s="68"/>
      <c r="E111" s="20"/>
      <c r="F111" s="5"/>
    </row>
    <row r="112" spans="1:6" ht="15.75" customHeight="1" thickBot="1">
      <c r="A112" s="5"/>
      <c r="B112" s="103" t="s">
        <v>210</v>
      </c>
      <c r="C112" s="103"/>
      <c r="D112" s="103"/>
      <c r="E112" s="25"/>
      <c r="F112" s="83">
        <f>IF((F110+F101+F92+F83)&gt;160,160,F110+F101+F92+F83)</f>
        <v>0</v>
      </c>
    </row>
    <row r="113" spans="1:6" ht="15.75" customHeight="1">
      <c r="A113" s="5"/>
      <c r="B113" s="103"/>
      <c r="C113" s="103"/>
      <c r="D113" s="103"/>
      <c r="E113" s="26"/>
      <c r="F113" s="24"/>
    </row>
    <row r="114" spans="1:6" ht="15.75" customHeight="1">
      <c r="A114" s="5"/>
      <c r="B114" s="71"/>
      <c r="C114" s="71"/>
      <c r="D114" s="71"/>
      <c r="E114" s="26"/>
      <c r="F114" s="24"/>
    </row>
    <row r="115" spans="1:6" ht="15.75" customHeight="1">
      <c r="A115" s="7" t="s">
        <v>163</v>
      </c>
      <c r="B115" s="7"/>
      <c r="C115" s="7"/>
      <c r="D115" s="7"/>
      <c r="E115" s="8"/>
      <c r="F115" s="8" t="s">
        <v>147</v>
      </c>
    </row>
    <row r="116" spans="1:6" ht="15.75" customHeight="1">
      <c r="A116" s="9"/>
      <c r="B116" s="9"/>
      <c r="C116" s="9"/>
      <c r="D116" s="9"/>
      <c r="E116" s="9"/>
      <c r="F116" s="9"/>
    </row>
    <row r="117" spans="1:6" ht="15.75" customHeight="1">
      <c r="A117" s="10" t="s">
        <v>148</v>
      </c>
      <c r="B117" s="105" t="s">
        <v>194</v>
      </c>
      <c r="C117" s="105"/>
      <c r="D117" s="105"/>
      <c r="E117" s="105"/>
      <c r="F117" s="105"/>
    </row>
    <row r="118" spans="1:6" ht="12" customHeight="1">
      <c r="A118" s="5"/>
      <c r="B118" s="29" t="s">
        <v>164</v>
      </c>
      <c r="C118" s="29"/>
      <c r="D118" s="29"/>
      <c r="E118" s="29"/>
      <c r="F118" s="29"/>
    </row>
    <row r="119" spans="1:6" ht="15.75" customHeight="1">
      <c r="A119" s="5"/>
      <c r="B119" s="5"/>
      <c r="C119" s="5"/>
      <c r="D119" s="123" t="s">
        <v>165</v>
      </c>
      <c r="E119" s="124"/>
      <c r="F119" s="13" t="s">
        <v>154</v>
      </c>
    </row>
    <row r="120" spans="1:6" ht="15.75" customHeight="1" thickBot="1">
      <c r="A120" s="5"/>
      <c r="B120" s="30"/>
      <c r="C120" s="30"/>
      <c r="D120" s="125"/>
      <c r="E120" s="126"/>
      <c r="F120" s="86">
        <f>D120*8</f>
        <v>0</v>
      </c>
    </row>
    <row r="121" spans="1:6" ht="15.75" customHeight="1" thickBot="1">
      <c r="A121" s="5"/>
      <c r="B121" s="5"/>
      <c r="C121" s="10"/>
      <c r="D121" s="10"/>
      <c r="E121" s="85"/>
      <c r="F121" s="84">
        <f>IF(F120&gt;320,320,F120)</f>
        <v>0</v>
      </c>
    </row>
    <row r="122" spans="1:6" ht="15.75" customHeight="1">
      <c r="A122" s="5"/>
      <c r="B122" s="5"/>
      <c r="C122" s="47"/>
      <c r="D122" s="47"/>
      <c r="E122" s="47"/>
      <c r="F122" s="26"/>
    </row>
    <row r="123" spans="1:6" s="5" customFormat="1" ht="12.75" customHeight="1">
      <c r="A123" s="7" t="s">
        <v>189</v>
      </c>
      <c r="B123" s="7"/>
      <c r="C123" s="7"/>
      <c r="D123" s="7"/>
      <c r="E123" s="8"/>
      <c r="F123" s="8" t="s">
        <v>190</v>
      </c>
    </row>
    <row r="124" spans="3:6" s="5" customFormat="1" ht="15.75" customHeight="1">
      <c r="C124" s="10"/>
      <c r="D124" s="10"/>
      <c r="E124" s="47"/>
      <c r="F124" s="26"/>
    </row>
    <row r="125" spans="1:6" s="5" customFormat="1" ht="15.75" customHeight="1">
      <c r="A125" s="61" t="s">
        <v>148</v>
      </c>
      <c r="B125" s="62" t="s">
        <v>191</v>
      </c>
      <c r="C125" s="28"/>
      <c r="D125" s="28"/>
      <c r="E125" s="28"/>
      <c r="F125" s="28"/>
    </row>
    <row r="126" spans="2:6" s="5" customFormat="1" ht="24" customHeight="1">
      <c r="B126" s="135" t="s">
        <v>192</v>
      </c>
      <c r="C126" s="135"/>
      <c r="D126" s="135"/>
      <c r="E126" s="135"/>
      <c r="F126" s="135"/>
    </row>
    <row r="127" spans="3:6" s="5" customFormat="1" ht="15.75" customHeight="1">
      <c r="C127" s="132" t="s">
        <v>193</v>
      </c>
      <c r="D127" s="133"/>
      <c r="E127" s="134"/>
      <c r="F127" s="13" t="s">
        <v>154</v>
      </c>
    </row>
    <row r="128" spans="3:6" s="5" customFormat="1" ht="15.75" customHeight="1" thickBot="1">
      <c r="C128" s="136"/>
      <c r="D128" s="137"/>
      <c r="E128" s="138"/>
      <c r="F128" s="87">
        <f>C128*10</f>
        <v>0</v>
      </c>
    </row>
    <row r="129" spans="4:6" s="5" customFormat="1" ht="15.75" customHeight="1" thickBot="1">
      <c r="D129" s="22"/>
      <c r="E129" s="22"/>
      <c r="F129" s="88">
        <f>IF(F128&gt;100,100,F128)</f>
        <v>0</v>
      </c>
    </row>
    <row r="130" spans="4:6" s="5" customFormat="1" ht="15.75" customHeight="1">
      <c r="D130" s="47"/>
      <c r="E130" s="47"/>
      <c r="F130" s="72"/>
    </row>
    <row r="131" spans="1:6" s="5" customFormat="1" ht="12.75" customHeight="1">
      <c r="A131" s="7" t="s">
        <v>220</v>
      </c>
      <c r="B131" s="7"/>
      <c r="C131" s="7"/>
      <c r="D131" s="7"/>
      <c r="E131" s="8"/>
      <c r="F131" s="8" t="s">
        <v>221</v>
      </c>
    </row>
    <row r="132" spans="1:6" s="5" customFormat="1" ht="24" customHeight="1">
      <c r="A132" s="68"/>
      <c r="B132" s="101" t="s">
        <v>222</v>
      </c>
      <c r="C132" s="101"/>
      <c r="D132" s="101"/>
      <c r="E132" s="101"/>
      <c r="F132" s="101"/>
    </row>
    <row r="133" spans="1:6" s="5" customFormat="1" ht="18" customHeight="1">
      <c r="A133" s="68"/>
      <c r="B133" s="68"/>
      <c r="C133" s="102" t="s">
        <v>223</v>
      </c>
      <c r="D133" s="102"/>
      <c r="E133" s="93" t="s">
        <v>224</v>
      </c>
      <c r="F133" s="93" t="s">
        <v>154</v>
      </c>
    </row>
    <row r="134" spans="1:6" s="5" customFormat="1" ht="18" customHeight="1">
      <c r="A134" s="68"/>
      <c r="B134" s="68"/>
      <c r="C134" s="97"/>
      <c r="D134" s="98"/>
      <c r="E134" s="94">
        <v>0</v>
      </c>
      <c r="F134" s="95">
        <f>E134*3</f>
        <v>0</v>
      </c>
    </row>
    <row r="135" spans="1:6" s="5" customFormat="1" ht="18" customHeight="1">
      <c r="A135" s="68"/>
      <c r="B135" s="68"/>
      <c r="C135" s="97"/>
      <c r="D135" s="98"/>
      <c r="E135" s="94">
        <v>0</v>
      </c>
      <c r="F135" s="95">
        <f>E135*3</f>
        <v>0</v>
      </c>
    </row>
    <row r="136" spans="1:6" s="5" customFormat="1" ht="18" customHeight="1">
      <c r="A136" s="68"/>
      <c r="B136" s="68"/>
      <c r="C136" s="97"/>
      <c r="D136" s="98"/>
      <c r="E136" s="94">
        <v>0</v>
      </c>
      <c r="F136" s="95">
        <f aca="true" t="shared" si="3" ref="F136:F143">E136*3</f>
        <v>0</v>
      </c>
    </row>
    <row r="137" spans="1:6" s="5" customFormat="1" ht="18" customHeight="1">
      <c r="A137" s="68"/>
      <c r="B137" s="68"/>
      <c r="C137" s="97"/>
      <c r="D137" s="98"/>
      <c r="E137" s="94">
        <v>0</v>
      </c>
      <c r="F137" s="95">
        <f t="shared" si="3"/>
        <v>0</v>
      </c>
    </row>
    <row r="138" spans="1:6" s="5" customFormat="1" ht="18" customHeight="1">
      <c r="A138" s="68"/>
      <c r="B138" s="68"/>
      <c r="C138" s="97"/>
      <c r="D138" s="98"/>
      <c r="E138" s="94">
        <v>0</v>
      </c>
      <c r="F138" s="95">
        <f t="shared" si="3"/>
        <v>0</v>
      </c>
    </row>
    <row r="139" spans="1:6" s="5" customFormat="1" ht="18" customHeight="1">
      <c r="A139" s="68"/>
      <c r="B139" s="68"/>
      <c r="C139" s="97"/>
      <c r="D139" s="98"/>
      <c r="E139" s="94">
        <v>0</v>
      </c>
      <c r="F139" s="95">
        <f t="shared" si="3"/>
        <v>0</v>
      </c>
    </row>
    <row r="140" spans="1:6" s="5" customFormat="1" ht="18" customHeight="1">
      <c r="A140" s="68"/>
      <c r="B140" s="68"/>
      <c r="C140" s="97"/>
      <c r="D140" s="98"/>
      <c r="E140" s="94">
        <v>0</v>
      </c>
      <c r="F140" s="95">
        <f t="shared" si="3"/>
        <v>0</v>
      </c>
    </row>
    <row r="141" spans="1:6" s="5" customFormat="1" ht="18" customHeight="1">
      <c r="A141" s="68"/>
      <c r="B141" s="68"/>
      <c r="C141" s="97"/>
      <c r="D141" s="98"/>
      <c r="E141" s="94">
        <v>0</v>
      </c>
      <c r="F141" s="95">
        <f t="shared" si="3"/>
        <v>0</v>
      </c>
    </row>
    <row r="142" spans="1:6" ht="15.75" customHeight="1">
      <c r="A142" s="68"/>
      <c r="B142" s="68"/>
      <c r="C142" s="97"/>
      <c r="D142" s="98"/>
      <c r="E142" s="94">
        <v>0</v>
      </c>
      <c r="F142" s="95">
        <f t="shared" si="3"/>
        <v>0</v>
      </c>
    </row>
    <row r="143" spans="1:6" ht="15.75" customHeight="1">
      <c r="A143" s="68"/>
      <c r="B143" s="68"/>
      <c r="C143" s="99"/>
      <c r="D143" s="100"/>
      <c r="E143" s="94">
        <v>0</v>
      </c>
      <c r="F143" s="95">
        <f t="shared" si="3"/>
        <v>0</v>
      </c>
    </row>
    <row r="144" spans="1:6" ht="15.75" customHeight="1">
      <c r="A144" s="68"/>
      <c r="B144" s="68"/>
      <c r="C144" s="68"/>
      <c r="D144" s="96" t="s">
        <v>155</v>
      </c>
      <c r="E144" s="95">
        <f>SUM(E134:E143)</f>
        <v>0</v>
      </c>
      <c r="F144" s="95">
        <f>IF(E144*3&gt;30,30,E144*3)</f>
        <v>0</v>
      </c>
    </row>
    <row r="145" spans="4:6" s="5" customFormat="1" ht="15.75" customHeight="1">
      <c r="D145" s="47"/>
      <c r="E145" s="47"/>
      <c r="F145" s="72"/>
    </row>
    <row r="146" spans="1:6" s="5" customFormat="1" ht="12.75" customHeight="1">
      <c r="A146" s="68"/>
      <c r="B146" s="68"/>
      <c r="C146" s="68"/>
      <c r="D146" s="74"/>
      <c r="E146" s="73"/>
      <c r="F146" s="75"/>
    </row>
    <row r="147" spans="1:6" s="5" customFormat="1" ht="24" customHeight="1">
      <c r="A147" s="139" t="s">
        <v>179</v>
      </c>
      <c r="B147" s="139"/>
      <c r="C147" s="139"/>
      <c r="D147" s="139"/>
      <c r="E147" s="139"/>
      <c r="F147" s="53">
        <f>SUM(F33+F70+F112+F121+F129+F144)</f>
        <v>0</v>
      </c>
    </row>
    <row r="148" s="5" customFormat="1" ht="18" customHeight="1"/>
    <row r="149" s="5" customFormat="1" ht="18" customHeight="1"/>
    <row r="150" s="5" customFormat="1" ht="18" customHeight="1"/>
    <row r="151" spans="2:4" s="5" customFormat="1" ht="18" customHeight="1">
      <c r="B151" s="48" t="s">
        <v>173</v>
      </c>
      <c r="C151" s="58"/>
      <c r="D151" s="49"/>
    </row>
    <row r="152" spans="2:4" s="5" customFormat="1" ht="18" customHeight="1">
      <c r="B152" s="48"/>
      <c r="C152" s="57"/>
      <c r="D152" s="49"/>
    </row>
    <row r="153" spans="2:4" s="5" customFormat="1" ht="18" customHeight="1">
      <c r="B153" s="48" t="s">
        <v>174</v>
      </c>
      <c r="C153" s="54">
        <f>F147</f>
        <v>0</v>
      </c>
      <c r="D153" s="49"/>
    </row>
    <row r="154" spans="2:4" s="5" customFormat="1" ht="18" customHeight="1">
      <c r="B154" s="48"/>
      <c r="C154" s="57"/>
      <c r="D154" s="49"/>
    </row>
    <row r="155" spans="2:6" s="5" customFormat="1" ht="18" customHeight="1">
      <c r="B155" s="48" t="s">
        <v>177</v>
      </c>
      <c r="C155" s="131"/>
      <c r="D155" s="131"/>
      <c r="E155" s="131"/>
      <c r="F155" s="131"/>
    </row>
    <row r="156" spans="2:6" s="5" customFormat="1" ht="18" customHeight="1">
      <c r="B156" s="48" t="s">
        <v>140</v>
      </c>
      <c r="C156" s="54">
        <f>VLOOKUP(C5,D176:E249,2,)</f>
        <v>6</v>
      </c>
      <c r="D156" s="91"/>
      <c r="E156" s="54"/>
      <c r="F156" s="54"/>
    </row>
    <row r="157" spans="1:9" ht="15.75" customHeight="1">
      <c r="A157" s="5"/>
      <c r="B157" s="48" t="s">
        <v>183</v>
      </c>
      <c r="C157" s="56">
        <f>LOOKUP(C156,A252:B258,B252:B258)</f>
        <v>31.64</v>
      </c>
      <c r="D157" s="78"/>
      <c r="E157" s="54"/>
      <c r="F157" s="54"/>
      <c r="I157" s="81"/>
    </row>
    <row r="158" spans="1:6" ht="15.75" customHeight="1">
      <c r="A158" s="5"/>
      <c r="B158" s="48"/>
      <c r="C158" s="56"/>
      <c r="D158" s="54"/>
      <c r="E158" s="54"/>
      <c r="F158" s="54"/>
    </row>
    <row r="159" spans="1:9" ht="15.75" customHeight="1">
      <c r="A159" s="5"/>
      <c r="B159" s="48" t="s">
        <v>185</v>
      </c>
      <c r="C159" s="56">
        <f>LOOKUP(C156,A252:C258,C252:C258)</f>
        <v>59939</v>
      </c>
      <c r="D159" s="54"/>
      <c r="E159" s="54"/>
      <c r="F159" s="54"/>
      <c r="I159" s="81"/>
    </row>
    <row r="160" spans="1:6" ht="15.75" customHeight="1">
      <c r="A160" s="5"/>
      <c r="B160" s="48"/>
      <c r="C160" s="56"/>
      <c r="D160" s="54"/>
      <c r="E160" s="54"/>
      <c r="F160" s="54"/>
    </row>
    <row r="161" spans="1:6" ht="15.75" customHeight="1">
      <c r="A161" s="5"/>
      <c r="B161" s="48"/>
      <c r="C161" s="54"/>
      <c r="D161" s="54"/>
      <c r="E161" s="54"/>
      <c r="F161" s="54"/>
    </row>
    <row r="162" spans="1:6" ht="15.75" customHeight="1">
      <c r="A162" s="5"/>
      <c r="B162" s="48" t="s">
        <v>184</v>
      </c>
      <c r="C162" s="55">
        <f>IF(+C159+(C153*C157)&gt;C160,+C159+(C153*C157))</f>
        <v>59939</v>
      </c>
      <c r="D162" s="54"/>
      <c r="E162" s="54"/>
      <c r="F162" s="54"/>
    </row>
    <row r="163" spans="1:6" ht="15.75" customHeight="1">
      <c r="A163" s="5"/>
      <c r="B163" s="48"/>
      <c r="C163" s="54"/>
      <c r="D163" s="54"/>
      <c r="E163" s="54"/>
      <c r="F163" s="54"/>
    </row>
    <row r="164" spans="1:6" ht="15.75" customHeight="1">
      <c r="A164" s="5"/>
      <c r="B164" s="48" t="s">
        <v>188</v>
      </c>
      <c r="C164" s="60"/>
      <c r="D164" s="92" t="s">
        <v>217</v>
      </c>
      <c r="E164" s="54"/>
      <c r="F164" s="54"/>
    </row>
    <row r="165" spans="1:6" ht="15.75" customHeight="1">
      <c r="A165" s="5"/>
      <c r="B165" s="48"/>
      <c r="C165" s="69"/>
      <c r="D165" s="54"/>
      <c r="E165" s="54"/>
      <c r="F165" s="54"/>
    </row>
    <row r="166" spans="1:6" ht="15.75" customHeight="1">
      <c r="A166" s="5" t="s">
        <v>209</v>
      </c>
      <c r="B166" s="48"/>
      <c r="C166" s="69"/>
      <c r="D166" s="54"/>
      <c r="E166" s="54"/>
      <c r="F166" s="54"/>
    </row>
    <row r="167" spans="1:6" ht="15.75" customHeight="1">
      <c r="A167" s="5"/>
      <c r="B167" s="48"/>
      <c r="C167" s="70"/>
      <c r="D167" s="54"/>
      <c r="E167" s="54"/>
      <c r="F167" s="54"/>
    </row>
    <row r="168" spans="1:6" ht="15.75" customHeight="1">
      <c r="A168" s="5"/>
      <c r="B168" s="48"/>
      <c r="C168" s="69"/>
      <c r="D168" s="54"/>
      <c r="E168" s="54"/>
      <c r="F168" s="54"/>
    </row>
    <row r="169" spans="1:6" ht="15.75" customHeight="1">
      <c r="A169" s="5"/>
      <c r="B169" s="48"/>
      <c r="C169" s="69"/>
      <c r="D169" s="54"/>
      <c r="E169" s="54"/>
      <c r="F169" s="54"/>
    </row>
    <row r="170" spans="1:6" ht="15.75" customHeight="1">
      <c r="A170" s="5"/>
      <c r="B170" s="48"/>
      <c r="C170" s="54"/>
      <c r="D170" s="54"/>
      <c r="E170" s="54"/>
      <c r="F170" s="54"/>
    </row>
    <row r="175" spans="3:5" ht="15.75" customHeight="1">
      <c r="C175" s="1" t="s">
        <v>139</v>
      </c>
      <c r="D175" s="1" t="s">
        <v>0</v>
      </c>
      <c r="E175" s="4" t="s">
        <v>1</v>
      </c>
    </row>
    <row r="176" spans="3:5" ht="15.75" customHeight="1">
      <c r="C176" s="76" t="s">
        <v>113</v>
      </c>
      <c r="D176" s="76" t="s">
        <v>114</v>
      </c>
      <c r="E176" s="77">
        <v>6</v>
      </c>
    </row>
    <row r="177" spans="3:5" ht="15.75" customHeight="1">
      <c r="C177" s="76" t="s">
        <v>20</v>
      </c>
      <c r="D177" s="76" t="s">
        <v>21</v>
      </c>
      <c r="E177" s="77">
        <v>5</v>
      </c>
    </row>
    <row r="178" spans="3:5" ht="15.75" customHeight="1">
      <c r="C178" s="76" t="s">
        <v>201</v>
      </c>
      <c r="D178" s="76" t="s">
        <v>197</v>
      </c>
      <c r="E178" s="77">
        <v>6</v>
      </c>
    </row>
    <row r="179" spans="3:5" ht="15.75" customHeight="1">
      <c r="C179" s="76" t="s">
        <v>81</v>
      </c>
      <c r="D179" s="76" t="s">
        <v>82</v>
      </c>
      <c r="E179" s="77">
        <v>3</v>
      </c>
    </row>
    <row r="180" spans="3:5" ht="15.75" customHeight="1">
      <c r="C180" s="76" t="s">
        <v>133</v>
      </c>
      <c r="D180" s="76" t="s">
        <v>134</v>
      </c>
      <c r="E180" s="77">
        <v>3</v>
      </c>
    </row>
    <row r="181" spans="3:5" ht="15.75" customHeight="1">
      <c r="C181" s="76" t="s">
        <v>27</v>
      </c>
      <c r="D181" s="76" t="s">
        <v>28</v>
      </c>
      <c r="E181" s="77">
        <v>4</v>
      </c>
    </row>
    <row r="182" spans="3:5" ht="15.75" customHeight="1">
      <c r="C182" s="76" t="s">
        <v>61</v>
      </c>
      <c r="D182" s="76" t="s">
        <v>62</v>
      </c>
      <c r="E182" s="77">
        <v>3</v>
      </c>
    </row>
    <row r="183" spans="3:5" ht="15.75" customHeight="1">
      <c r="C183" s="76" t="s">
        <v>89</v>
      </c>
      <c r="D183" s="76" t="s">
        <v>90</v>
      </c>
      <c r="E183" s="77">
        <v>3</v>
      </c>
    </row>
    <row r="184" spans="3:5" ht="15.75" customHeight="1">
      <c r="C184" s="76" t="s">
        <v>115</v>
      </c>
      <c r="D184" s="76" t="s">
        <v>116</v>
      </c>
      <c r="E184" s="77">
        <v>2</v>
      </c>
    </row>
    <row r="185" spans="3:5" ht="15.75" customHeight="1">
      <c r="C185" s="76" t="s">
        <v>93</v>
      </c>
      <c r="D185" s="76" t="s">
        <v>94</v>
      </c>
      <c r="E185" s="77">
        <v>2</v>
      </c>
    </row>
    <row r="186" spans="3:5" ht="15.75" customHeight="1">
      <c r="C186" s="76" t="s">
        <v>35</v>
      </c>
      <c r="D186" s="76" t="s">
        <v>36</v>
      </c>
      <c r="E186" s="77">
        <v>4</v>
      </c>
    </row>
    <row r="187" spans="3:5" ht="15.75" customHeight="1">
      <c r="C187" s="76" t="s">
        <v>33</v>
      </c>
      <c r="D187" s="76" t="s">
        <v>34</v>
      </c>
      <c r="E187" s="77">
        <v>3</v>
      </c>
    </row>
    <row r="188" spans="3:5" ht="15.75" customHeight="1">
      <c r="C188" s="76" t="s">
        <v>137</v>
      </c>
      <c r="D188" s="76" t="s">
        <v>138</v>
      </c>
      <c r="E188" s="77">
        <v>2</v>
      </c>
    </row>
    <row r="189" spans="3:5" ht="15.75" customHeight="1">
      <c r="C189" s="76" t="s">
        <v>79</v>
      </c>
      <c r="D189" s="76" t="s">
        <v>80</v>
      </c>
      <c r="E189" s="77">
        <v>4</v>
      </c>
    </row>
    <row r="190" spans="3:5" ht="15.75" customHeight="1">
      <c r="C190" s="76" t="s">
        <v>129</v>
      </c>
      <c r="D190" s="76" t="s">
        <v>130</v>
      </c>
      <c r="E190" s="77">
        <v>3</v>
      </c>
    </row>
    <row r="191" spans="3:5" ht="15.75" customHeight="1">
      <c r="C191" s="76" t="s">
        <v>119</v>
      </c>
      <c r="D191" s="76" t="s">
        <v>120</v>
      </c>
      <c r="E191" s="77">
        <v>6</v>
      </c>
    </row>
    <row r="192" spans="3:5" ht="15.75" customHeight="1">
      <c r="C192" s="76" t="s">
        <v>117</v>
      </c>
      <c r="D192" s="76" t="s">
        <v>118</v>
      </c>
      <c r="E192" s="77">
        <v>6</v>
      </c>
    </row>
    <row r="193" spans="3:5" ht="15.75" customHeight="1">
      <c r="C193" s="76" t="s">
        <v>111</v>
      </c>
      <c r="D193" s="76" t="s">
        <v>112</v>
      </c>
      <c r="E193" s="77">
        <v>4</v>
      </c>
    </row>
    <row r="194" spans="3:5" ht="15.75" customHeight="1">
      <c r="C194" s="76" t="s">
        <v>127</v>
      </c>
      <c r="D194" s="76" t="s">
        <v>128</v>
      </c>
      <c r="E194" s="77">
        <v>5</v>
      </c>
    </row>
    <row r="195" spans="3:5" ht="15.75" customHeight="1">
      <c r="C195" s="76" t="s">
        <v>91</v>
      </c>
      <c r="D195" s="76" t="s">
        <v>92</v>
      </c>
      <c r="E195" s="77">
        <v>6</v>
      </c>
    </row>
    <row r="196" spans="3:5" ht="15.75" customHeight="1">
      <c r="C196" s="76" t="s">
        <v>49</v>
      </c>
      <c r="D196" s="76" t="s">
        <v>50</v>
      </c>
      <c r="E196" s="77">
        <v>6</v>
      </c>
    </row>
    <row r="197" spans="3:5" ht="15.75" customHeight="1">
      <c r="C197" s="76" t="s">
        <v>87</v>
      </c>
      <c r="D197" s="76" t="s">
        <v>88</v>
      </c>
      <c r="E197" s="77">
        <v>3</v>
      </c>
    </row>
    <row r="198" spans="3:5" ht="15.75" customHeight="1">
      <c r="C198" s="76" t="s">
        <v>71</v>
      </c>
      <c r="D198" s="76" t="s">
        <v>72</v>
      </c>
      <c r="E198" s="77">
        <v>6</v>
      </c>
    </row>
    <row r="199" spans="3:5" ht="15.75" customHeight="1">
      <c r="C199" s="76" t="s">
        <v>101</v>
      </c>
      <c r="D199" s="76" t="s">
        <v>102</v>
      </c>
      <c r="E199" s="77">
        <v>6</v>
      </c>
    </row>
    <row r="200" spans="3:5" ht="15.75" customHeight="1">
      <c r="C200" s="76" t="s">
        <v>199</v>
      </c>
      <c r="D200" s="76" t="s">
        <v>195</v>
      </c>
      <c r="E200" s="77">
        <v>6</v>
      </c>
    </row>
    <row r="201" spans="3:5" ht="15.75" customHeight="1">
      <c r="C201" s="76" t="s">
        <v>67</v>
      </c>
      <c r="D201" s="76" t="s">
        <v>68</v>
      </c>
      <c r="E201" s="77">
        <v>6</v>
      </c>
    </row>
    <row r="202" spans="3:5" ht="15.75" customHeight="1">
      <c r="C202" s="76" t="s">
        <v>53</v>
      </c>
      <c r="D202" s="76" t="s">
        <v>54</v>
      </c>
      <c r="E202" s="77">
        <v>6</v>
      </c>
    </row>
    <row r="203" spans="3:5" ht="15.75" customHeight="1">
      <c r="C203" s="76" t="s">
        <v>37</v>
      </c>
      <c r="D203" s="76" t="s">
        <v>38</v>
      </c>
      <c r="E203" s="77">
        <v>7</v>
      </c>
    </row>
    <row r="204" spans="3:5" ht="15.75" customHeight="1">
      <c r="C204" s="76" t="s">
        <v>25</v>
      </c>
      <c r="D204" s="76" t="s">
        <v>26</v>
      </c>
      <c r="E204" s="77">
        <v>5</v>
      </c>
    </row>
    <row r="205" spans="3:5" ht="15.75" customHeight="1">
      <c r="C205" s="76" t="s">
        <v>200</v>
      </c>
      <c r="D205" s="76" t="s">
        <v>196</v>
      </c>
      <c r="E205" s="77">
        <v>6</v>
      </c>
    </row>
    <row r="206" spans="3:5" ht="15.75" customHeight="1">
      <c r="C206" s="76" t="s">
        <v>99</v>
      </c>
      <c r="D206" s="76" t="s">
        <v>100</v>
      </c>
      <c r="E206" s="77">
        <v>5</v>
      </c>
    </row>
    <row r="207" spans="3:5" ht="15.75" customHeight="1">
      <c r="C207" s="76" t="s">
        <v>14</v>
      </c>
      <c r="D207" s="76" t="s">
        <v>15</v>
      </c>
      <c r="E207" s="77">
        <v>5</v>
      </c>
    </row>
    <row r="208" spans="3:5" ht="15.75" customHeight="1">
      <c r="C208" s="76" t="s">
        <v>103</v>
      </c>
      <c r="D208" s="76" t="s">
        <v>104</v>
      </c>
      <c r="E208" s="77">
        <v>6</v>
      </c>
    </row>
    <row r="209" spans="3:5" ht="15.75" customHeight="1">
      <c r="C209" s="76" t="s">
        <v>202</v>
      </c>
      <c r="D209" s="76" t="s">
        <v>203</v>
      </c>
      <c r="E209" s="77">
        <v>6</v>
      </c>
    </row>
    <row r="210" spans="3:5" ht="15.75" customHeight="1">
      <c r="C210" s="76" t="s">
        <v>109</v>
      </c>
      <c r="D210" s="76" t="s">
        <v>110</v>
      </c>
      <c r="E210" s="77">
        <v>3</v>
      </c>
    </row>
    <row r="211" spans="3:5" ht="15.75" customHeight="1">
      <c r="C211" s="76" t="s">
        <v>59</v>
      </c>
      <c r="D211" s="76" t="s">
        <v>60</v>
      </c>
      <c r="E211" s="77">
        <v>5</v>
      </c>
    </row>
    <row r="212" spans="3:5" ht="15.75" customHeight="1">
      <c r="C212" s="76" t="s">
        <v>6</v>
      </c>
      <c r="D212" s="76" t="s">
        <v>7</v>
      </c>
      <c r="E212" s="77">
        <v>3</v>
      </c>
    </row>
    <row r="213" spans="3:5" ht="15.75" customHeight="1">
      <c r="C213" s="76" t="s">
        <v>18</v>
      </c>
      <c r="D213" s="76" t="s">
        <v>19</v>
      </c>
      <c r="E213" s="77">
        <v>4</v>
      </c>
    </row>
    <row r="214" spans="3:5" ht="15.75" customHeight="1">
      <c r="C214" s="76" t="s">
        <v>73</v>
      </c>
      <c r="D214" s="76" t="s">
        <v>74</v>
      </c>
      <c r="E214" s="77">
        <v>2</v>
      </c>
    </row>
    <row r="215" spans="3:5" ht="15.75" customHeight="1">
      <c r="C215" s="80" t="s">
        <v>207</v>
      </c>
      <c r="D215" s="76" t="s">
        <v>22</v>
      </c>
      <c r="E215" s="77">
        <v>3</v>
      </c>
    </row>
    <row r="216" spans="3:5" ht="15.75" customHeight="1">
      <c r="C216" s="76" t="s">
        <v>12</v>
      </c>
      <c r="D216" s="76" t="s">
        <v>13</v>
      </c>
      <c r="E216" s="77">
        <v>2</v>
      </c>
    </row>
    <row r="217" spans="3:5" ht="15.75" customHeight="1">
      <c r="C217" s="76" t="s">
        <v>23</v>
      </c>
      <c r="D217" s="76" t="s">
        <v>24</v>
      </c>
      <c r="E217" s="77">
        <v>4</v>
      </c>
    </row>
    <row r="218" spans="3:5" ht="15.75" customHeight="1">
      <c r="C218" s="76" t="s">
        <v>83</v>
      </c>
      <c r="D218" s="76" t="s">
        <v>84</v>
      </c>
      <c r="E218" s="77">
        <v>3</v>
      </c>
    </row>
    <row r="219" spans="3:5" ht="15.75" customHeight="1">
      <c r="C219" s="76" t="s">
        <v>125</v>
      </c>
      <c r="D219" s="76" t="s">
        <v>126</v>
      </c>
      <c r="E219" s="77">
        <v>2</v>
      </c>
    </row>
    <row r="220" spans="3:5" ht="15.75" customHeight="1">
      <c r="C220" s="76" t="s">
        <v>97</v>
      </c>
      <c r="D220" s="76" t="s">
        <v>98</v>
      </c>
      <c r="E220" s="77">
        <v>2</v>
      </c>
    </row>
    <row r="221" spans="3:5" ht="15.75" customHeight="1">
      <c r="C221" s="76" t="s">
        <v>105</v>
      </c>
      <c r="D221" s="76" t="s">
        <v>106</v>
      </c>
      <c r="E221" s="77">
        <v>3</v>
      </c>
    </row>
    <row r="222" spans="3:5" ht="15.75" customHeight="1">
      <c r="C222" s="76" t="s">
        <v>10</v>
      </c>
      <c r="D222" s="76" t="s">
        <v>11</v>
      </c>
      <c r="E222" s="77">
        <v>6</v>
      </c>
    </row>
    <row r="223" spans="3:5" ht="15.75" customHeight="1">
      <c r="C223" s="76" t="s">
        <v>45</v>
      </c>
      <c r="D223" s="76" t="s">
        <v>46</v>
      </c>
      <c r="E223" s="77">
        <v>5</v>
      </c>
    </row>
    <row r="224" spans="3:5" ht="15.75" customHeight="1">
      <c r="C224" s="76" t="s">
        <v>31</v>
      </c>
      <c r="D224" s="76" t="s">
        <v>32</v>
      </c>
      <c r="E224" s="77">
        <v>5</v>
      </c>
    </row>
    <row r="225" spans="3:5" ht="15.75" customHeight="1">
      <c r="C225" s="76" t="s">
        <v>41</v>
      </c>
      <c r="D225" s="76" t="s">
        <v>42</v>
      </c>
      <c r="E225" s="77">
        <v>5</v>
      </c>
    </row>
    <row r="226" spans="3:5" ht="15.75" customHeight="1">
      <c r="C226" s="76" t="s">
        <v>135</v>
      </c>
      <c r="D226" s="76" t="s">
        <v>136</v>
      </c>
      <c r="E226" s="77">
        <v>4</v>
      </c>
    </row>
    <row r="227" spans="3:5" ht="15.75" customHeight="1">
      <c r="C227" s="76" t="s">
        <v>121</v>
      </c>
      <c r="D227" s="76" t="s">
        <v>122</v>
      </c>
      <c r="E227" s="77">
        <v>4</v>
      </c>
    </row>
    <row r="228" spans="3:5" ht="15.75" customHeight="1">
      <c r="C228" s="76" t="s">
        <v>4</v>
      </c>
      <c r="D228" s="76" t="s">
        <v>5</v>
      </c>
      <c r="E228" s="77">
        <v>5</v>
      </c>
    </row>
    <row r="229" spans="3:5" ht="15.75" customHeight="1">
      <c r="C229" s="76" t="s">
        <v>43</v>
      </c>
      <c r="D229" s="76" t="s">
        <v>44</v>
      </c>
      <c r="E229" s="77">
        <v>2</v>
      </c>
    </row>
    <row r="230" spans="3:5" ht="15.75" customHeight="1">
      <c r="C230" s="76" t="s">
        <v>65</v>
      </c>
      <c r="D230" s="76" t="s">
        <v>66</v>
      </c>
      <c r="E230" s="77">
        <v>3</v>
      </c>
    </row>
    <row r="231" spans="3:5" ht="15.75" customHeight="1">
      <c r="C231" s="76" t="s">
        <v>63</v>
      </c>
      <c r="D231" s="76" t="s">
        <v>64</v>
      </c>
      <c r="E231" s="77">
        <v>5</v>
      </c>
    </row>
    <row r="232" spans="3:5" ht="15.75" customHeight="1">
      <c r="C232" s="76" t="s">
        <v>204</v>
      </c>
      <c r="D232" s="76" t="s">
        <v>205</v>
      </c>
      <c r="E232" s="77">
        <v>4</v>
      </c>
    </row>
    <row r="233" spans="3:5" ht="15.75" customHeight="1">
      <c r="C233" s="76" t="s">
        <v>55</v>
      </c>
      <c r="D233" s="76" t="s">
        <v>56</v>
      </c>
      <c r="E233" s="77">
        <v>6</v>
      </c>
    </row>
    <row r="234" spans="3:5" ht="15.75" customHeight="1">
      <c r="C234" s="76" t="s">
        <v>47</v>
      </c>
      <c r="D234" s="76" t="s">
        <v>48</v>
      </c>
      <c r="E234" s="77">
        <v>4</v>
      </c>
    </row>
    <row r="235" spans="3:5" ht="15.75" customHeight="1">
      <c r="C235" s="76" t="s">
        <v>85</v>
      </c>
      <c r="D235" s="76" t="s">
        <v>86</v>
      </c>
      <c r="E235" s="77">
        <v>4</v>
      </c>
    </row>
    <row r="236" spans="3:5" ht="15.75" customHeight="1">
      <c r="C236" s="76" t="s">
        <v>123</v>
      </c>
      <c r="D236" s="76" t="s">
        <v>124</v>
      </c>
      <c r="E236" s="77">
        <v>6</v>
      </c>
    </row>
    <row r="237" spans="3:5" ht="15.75" customHeight="1">
      <c r="C237" s="76" t="s">
        <v>29</v>
      </c>
      <c r="D237" s="76" t="s">
        <v>30</v>
      </c>
      <c r="E237" s="77">
        <v>5</v>
      </c>
    </row>
    <row r="238" spans="3:5" ht="15.75" customHeight="1">
      <c r="C238" s="76" t="s">
        <v>95</v>
      </c>
      <c r="D238" s="76" t="s">
        <v>96</v>
      </c>
      <c r="E238" s="77">
        <v>3</v>
      </c>
    </row>
    <row r="239" spans="3:5" ht="15.75" customHeight="1">
      <c r="C239" s="76" t="s">
        <v>2</v>
      </c>
      <c r="D239" s="76" t="s">
        <v>3</v>
      </c>
      <c r="E239" s="77">
        <v>6</v>
      </c>
    </row>
    <row r="240" spans="3:5" ht="15.75" customHeight="1">
      <c r="C240" s="76" t="s">
        <v>39</v>
      </c>
      <c r="D240" s="76" t="s">
        <v>40</v>
      </c>
      <c r="E240" s="77">
        <v>4</v>
      </c>
    </row>
    <row r="241" spans="3:5" ht="15.75" customHeight="1">
      <c r="C241" s="76" t="s">
        <v>16</v>
      </c>
      <c r="D241" s="76" t="s">
        <v>17</v>
      </c>
      <c r="E241" s="77">
        <v>4</v>
      </c>
    </row>
    <row r="242" spans="3:5" ht="15.75" customHeight="1">
      <c r="C242" s="76" t="s">
        <v>69</v>
      </c>
      <c r="D242" s="76" t="s">
        <v>70</v>
      </c>
      <c r="E242" s="77">
        <v>6</v>
      </c>
    </row>
    <row r="243" spans="3:5" ht="15.75" customHeight="1">
      <c r="C243" s="76" t="s">
        <v>77</v>
      </c>
      <c r="D243" s="76" t="s">
        <v>78</v>
      </c>
      <c r="E243" s="77">
        <v>2</v>
      </c>
    </row>
    <row r="244" spans="3:5" ht="15.75" customHeight="1">
      <c r="C244" s="76" t="s">
        <v>8</v>
      </c>
      <c r="D244" s="76" t="s">
        <v>9</v>
      </c>
      <c r="E244" s="77">
        <v>2</v>
      </c>
    </row>
    <row r="245" spans="3:5" ht="15.75" customHeight="1">
      <c r="C245" s="76" t="s">
        <v>107</v>
      </c>
      <c r="D245" s="76" t="s">
        <v>108</v>
      </c>
      <c r="E245" s="77">
        <v>2</v>
      </c>
    </row>
    <row r="246" spans="3:5" ht="15.75" customHeight="1">
      <c r="C246" s="76" t="s">
        <v>51</v>
      </c>
      <c r="D246" s="76" t="s">
        <v>52</v>
      </c>
      <c r="E246" s="77">
        <v>5</v>
      </c>
    </row>
    <row r="247" spans="3:5" ht="15.75" customHeight="1">
      <c r="C247" s="76" t="s">
        <v>75</v>
      </c>
      <c r="D247" s="76" t="s">
        <v>76</v>
      </c>
      <c r="E247" s="77">
        <v>5</v>
      </c>
    </row>
    <row r="248" spans="3:5" ht="15.75" customHeight="1">
      <c r="C248" s="76" t="s">
        <v>57</v>
      </c>
      <c r="D248" s="76" t="s">
        <v>58</v>
      </c>
      <c r="E248" s="77">
        <v>5</v>
      </c>
    </row>
    <row r="249" spans="3:5" ht="15.75" customHeight="1">
      <c r="C249" s="76" t="s">
        <v>131</v>
      </c>
      <c r="D249" s="76" t="s">
        <v>132</v>
      </c>
      <c r="E249" s="77">
        <v>2</v>
      </c>
    </row>
    <row r="251" spans="1:3" ht="15.75" customHeight="1">
      <c r="A251" s="2" t="s">
        <v>140</v>
      </c>
      <c r="B251" s="2" t="s">
        <v>141</v>
      </c>
      <c r="C251" s="51" t="s">
        <v>178</v>
      </c>
    </row>
    <row r="252" spans="1:4" ht="15.75" customHeight="1">
      <c r="A252" s="2"/>
      <c r="B252" s="3"/>
      <c r="C252" s="52"/>
      <c r="D252" s="82" t="s">
        <v>219</v>
      </c>
    </row>
    <row r="253" spans="1:3" ht="15.75" customHeight="1">
      <c r="A253" s="2">
        <v>2</v>
      </c>
      <c r="B253" s="3">
        <v>20.91</v>
      </c>
      <c r="C253" s="52">
        <v>39562</v>
      </c>
    </row>
    <row r="254" spans="1:3" ht="15.75" customHeight="1">
      <c r="A254" s="2">
        <v>3</v>
      </c>
      <c r="B254" s="3">
        <v>23.7</v>
      </c>
      <c r="C254" s="52">
        <v>44852</v>
      </c>
    </row>
    <row r="255" spans="1:3" ht="15.75" customHeight="1">
      <c r="A255" s="2">
        <v>4</v>
      </c>
      <c r="B255" s="3">
        <v>26.27</v>
      </c>
      <c r="C255" s="52">
        <v>49711</v>
      </c>
    </row>
    <row r="256" spans="1:3" ht="15.75" customHeight="1">
      <c r="A256" s="2">
        <v>5</v>
      </c>
      <c r="B256" s="3">
        <v>29.04</v>
      </c>
      <c r="C256" s="52">
        <v>54956</v>
      </c>
    </row>
    <row r="257" spans="1:3" ht="15.75" customHeight="1">
      <c r="A257" s="2">
        <v>6</v>
      </c>
      <c r="B257" s="90">
        <v>31.64</v>
      </c>
      <c r="C257" s="52">
        <v>59939</v>
      </c>
    </row>
    <row r="258" spans="1:3" ht="15.75" customHeight="1">
      <c r="A258" s="2">
        <v>7</v>
      </c>
      <c r="B258" s="3">
        <v>34.43</v>
      </c>
      <c r="C258" s="52">
        <v>65161</v>
      </c>
    </row>
  </sheetData>
  <sheetProtection password="CC95" sheet="1" selectLockedCells="1"/>
  <autoFilter ref="C175:E249"/>
  <mergeCells count="68">
    <mergeCell ref="D120:E120"/>
    <mergeCell ref="B86:F86"/>
    <mergeCell ref="B12:F12"/>
    <mergeCell ref="C13:E13"/>
    <mergeCell ref="C19:E19"/>
    <mergeCell ref="C155:F155"/>
    <mergeCell ref="C127:E127"/>
    <mergeCell ref="B126:F126"/>
    <mergeCell ref="C128:E128"/>
    <mergeCell ref="A147:E147"/>
    <mergeCell ref="B113:D113"/>
    <mergeCell ref="D119:E119"/>
    <mergeCell ref="C22:E22"/>
    <mergeCell ref="C23:E23"/>
    <mergeCell ref="A5:B5"/>
    <mergeCell ref="C20:E20"/>
    <mergeCell ref="B76:F76"/>
    <mergeCell ref="B85:F85"/>
    <mergeCell ref="C16:E16"/>
    <mergeCell ref="C17:E17"/>
    <mergeCell ref="C27:E27"/>
    <mergeCell ref="C21:E21"/>
    <mergeCell ref="C4:F4"/>
    <mergeCell ref="C3:F3"/>
    <mergeCell ref="B117:F117"/>
    <mergeCell ref="C14:E14"/>
    <mergeCell ref="C24:E24"/>
    <mergeCell ref="C18:E18"/>
    <mergeCell ref="C25:E25"/>
    <mergeCell ref="C31:D31"/>
    <mergeCell ref="C15:E15"/>
    <mergeCell ref="C30:D30"/>
    <mergeCell ref="B49:F49"/>
    <mergeCell ref="B59:F59"/>
    <mergeCell ref="A6:F6"/>
    <mergeCell ref="C5:F5"/>
    <mergeCell ref="C26:E26"/>
    <mergeCell ref="B38:F38"/>
    <mergeCell ref="B37:F37"/>
    <mergeCell ref="C29:D29"/>
    <mergeCell ref="A1:B1"/>
    <mergeCell ref="A2:B2"/>
    <mergeCell ref="C2:F2"/>
    <mergeCell ref="C1:F1"/>
    <mergeCell ref="A3:B3"/>
    <mergeCell ref="A4:B4"/>
    <mergeCell ref="C70:E70"/>
    <mergeCell ref="C32:D32"/>
    <mergeCell ref="B48:F48"/>
    <mergeCell ref="B112:D112"/>
    <mergeCell ref="B60:F60"/>
    <mergeCell ref="B75:F75"/>
    <mergeCell ref="B94:F94"/>
    <mergeCell ref="B95:F95"/>
    <mergeCell ref="B103:F103"/>
    <mergeCell ref="B104:F104"/>
    <mergeCell ref="B132:F132"/>
    <mergeCell ref="C133:D133"/>
    <mergeCell ref="C134:D134"/>
    <mergeCell ref="C135:D135"/>
    <mergeCell ref="C136:D136"/>
    <mergeCell ref="C137:D137"/>
    <mergeCell ref="C138:D138"/>
    <mergeCell ref="C139:D139"/>
    <mergeCell ref="C140:D140"/>
    <mergeCell ref="C141:D141"/>
    <mergeCell ref="C142:D142"/>
    <mergeCell ref="C143:D143"/>
  </mergeCells>
  <dataValidations count="1">
    <dataValidation type="list" allowBlank="1" showInputMessage="1" showErrorMessage="1" sqref="C5">
      <formula1>$D$176:$D$249</formula1>
    </dataValidation>
  </dataValidations>
  <printOptions horizontalCentered="1"/>
  <pageMargins left="0.5" right="0.39" top="0.37" bottom="0.4" header="0.18" footer="0.17"/>
  <pageSetup horizontalDpi="1200" verticalDpi="1200" orientation="portrait" r:id="rId2"/>
  <headerFooter alignWithMargins="0">
    <oddHeader>&amp;CFor New Hires Only</oddHeader>
    <oddFooter>&amp;LM004 Unit Professional Staff Data Form&amp;C&amp;P of &amp;N&amp;REffective July 1, 2017</oddFooter>
  </headerFooter>
  <rowBreaks count="4" manualBreakCount="4">
    <brk id="33" max="5" man="1"/>
    <brk id="71" max="5" man="1"/>
    <brk id="113" max="5" man="1"/>
    <brk id="145" max="5" man="1"/>
  </rowBreaks>
  <legacyDrawing r:id="rId1"/>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4">
      <selection activeCell="D2" sqref="D2"/>
    </sheetView>
  </sheetViews>
  <sheetFormatPr defaultColWidth="9.140625" defaultRowHeight="12.75"/>
  <cols>
    <col min="1" max="1" width="30.28125" style="0" customWidth="1"/>
    <col min="2" max="2" width="27.28125" style="0" customWidth="1"/>
    <col min="3" max="3" width="10.140625" style="0" customWidth="1"/>
    <col min="4" max="4" width="10.57421875" style="0" customWidth="1"/>
    <col min="5" max="5" width="28.140625" style="0" customWidth="1"/>
    <col min="6" max="7" width="14.7109375" style="0" customWidth="1"/>
  </cols>
  <sheetData>
    <row r="1" spans="1:7" ht="25.5">
      <c r="A1" s="59" t="s">
        <v>144</v>
      </c>
      <c r="B1" s="59" t="s">
        <v>142</v>
      </c>
      <c r="C1" s="59" t="s">
        <v>186</v>
      </c>
      <c r="D1" s="59" t="s">
        <v>154</v>
      </c>
      <c r="E1" s="59" t="s">
        <v>187</v>
      </c>
      <c r="F1" s="59" t="s">
        <v>184</v>
      </c>
      <c r="G1" s="59" t="s">
        <v>188</v>
      </c>
    </row>
    <row r="2" spans="1:7" ht="12.75">
      <c r="A2">
        <f ca="1">CELL("contents",'M004'!C3:F3)</f>
        <v>0</v>
      </c>
      <c r="B2">
        <f ca="1">CELL("contents",'M004'!C1:F1)</f>
        <v>0</v>
      </c>
      <c r="C2" s="2">
        <f ca="1">CELL("contents",'M004'!C2:F2)</f>
        <v>0</v>
      </c>
      <c r="D2" s="2">
        <f ca="1">CELL("contents",'M004'!F147)</f>
        <v>0</v>
      </c>
      <c r="E2" s="2" t="str">
        <f>IF('M004'!B14&lt;=3,"Cert., AA/AS, BA/BS",IF('M004'!B14=4,"Master's Degree",IF('M004'!B14=5,"Double Master's",IF('M004'!B14=6,"Master's+30 / MFA / MSW",IF('M004'!B14=7,"Master's +45",IF('M004'!B14=8,"Doctorate",IF('M004'!B14=9,"Professional Cert for Lic",IF('M004'!B14=10,"C.A.G.S.","  "))))))))</f>
        <v>Cert., AA/AS, BA/BS</v>
      </c>
      <c r="F2" s="3">
        <f ca="1">CELL("contents",'M004'!C162)</f>
        <v>59939</v>
      </c>
      <c r="G2" s="52">
        <f ca="1">CELL("contents",'M004'!C164)</f>
        <v>0</v>
      </c>
    </row>
  </sheetData>
  <sheetProtection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Cheng</dc:creator>
  <cp:keywords/>
  <dc:description/>
  <cp:lastModifiedBy>labstaff</cp:lastModifiedBy>
  <cp:lastPrinted>2017-05-01T19:30:28Z</cp:lastPrinted>
  <dcterms:created xsi:type="dcterms:W3CDTF">2004-05-14T14:23:59Z</dcterms:created>
  <dcterms:modified xsi:type="dcterms:W3CDTF">2018-05-01T13:35:35Z</dcterms:modified>
  <cp:category/>
  <cp:version/>
  <cp:contentType/>
  <cp:contentStatus/>
</cp:coreProperties>
</file>